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updateLinks="never"/>
  <mc:AlternateContent xmlns:mc="http://schemas.openxmlformats.org/markup-compatibility/2006">
    <mc:Choice Requires="x15">
      <x15ac:absPath xmlns:x15ac="http://schemas.microsoft.com/office/spreadsheetml/2010/11/ac" url="S:\PRCHUIUC\Website Information\UPS\"/>
    </mc:Choice>
  </mc:AlternateContent>
  <xr:revisionPtr revIDLastSave="0" documentId="8_{A68E0C45-452D-4984-B5D9-2A5B9F60D372}" xr6:coauthVersionLast="46" xr6:coauthVersionMax="46" xr10:uidLastSave="{00000000-0000-0000-0000-000000000000}"/>
  <workbookProtection workbookAlgorithmName="SHA-512" workbookHashValue="0MzvHN4IpuBjk7jbt02jarlc2Tsv162ywcgVDipyVqZ+s+LkERHTwhgv8FO+vfKDDSFBUnrF0hduE6aIwZjFdA==" workbookSaltValue="X+94UfOgppoSC4tZ3mfjWw==" workbookSpinCount="100000" lockStructure="1"/>
  <bookViews>
    <workbookView xWindow="-120" yWindow="-120" windowWidth="29040" windowHeight="15840" tabRatio="934" firstSheet="17" xr2:uid="{00000000-000D-0000-FFFF-FFFF00000000}"/>
  </bookViews>
  <sheets>
    <sheet name="Cover Page" sheetId="77" r:id="rId1"/>
    <sheet name="Service Description" sheetId="80" r:id="rId2"/>
    <sheet name="Accessorials" sheetId="19" r:id="rId3"/>
    <sheet name="Domestic" sheetId="81" r:id="rId4"/>
    <sheet name="NDA" sheetId="38" r:id="rId5"/>
    <sheet name="NDS" sheetId="39" r:id="rId6"/>
    <sheet name="2DM" sheetId="40" r:id="rId7"/>
    <sheet name="2DA" sheetId="41" r:id="rId8"/>
    <sheet name="3DS" sheetId="42" r:id="rId9"/>
    <sheet name="GND Com" sheetId="43" r:id="rId10"/>
    <sheet name="CWT" sheetId="47" r:id="rId11"/>
    <sheet name="Export Incentives" sheetId="63" state="hidden" r:id="rId12"/>
    <sheet name="Import Incentives" sheetId="64" state="hidden" r:id="rId13"/>
    <sheet name="International Export" sheetId="78" r:id="rId14"/>
    <sheet name="Int'l Zones" sheetId="48" r:id="rId15"/>
    <sheet name="Export Express" sheetId="65" r:id="rId16"/>
    <sheet name="Export Saver" sheetId="66" r:id="rId17"/>
    <sheet name="Export Express Freight" sheetId="67" r:id="rId18"/>
    <sheet name="Expedited Export " sheetId="68" r:id="rId19"/>
    <sheet name="Export CA Standard" sheetId="69" r:id="rId20"/>
    <sheet name="Export MX Standard" sheetId="70" r:id="rId21"/>
    <sheet name="International Import" sheetId="79" r:id="rId22"/>
    <sheet name="Import Express" sheetId="71" r:id="rId23"/>
    <sheet name="Import Saver" sheetId="72" r:id="rId24"/>
    <sheet name="Import Express Freight" sheetId="73" r:id="rId25"/>
    <sheet name="Import Expedited" sheetId="74" r:id="rId26"/>
    <sheet name="Import CA Standard" sheetId="75" r:id="rId27"/>
    <sheet name="Import MX Standard" sheetId="76" r:id="rId28"/>
    <sheet name="Export Mins" sheetId="11" state="hidden" r:id="rId29"/>
    <sheet name="Import Mins" sheetId="15" state="hidden" r:id="rId30"/>
  </sheets>
  <externalReferences>
    <externalReference r:id="rId31"/>
    <externalReference r:id="rId32"/>
    <externalReference r:id="rId33"/>
    <externalReference r:id="rId34"/>
    <externalReference r:id="rId35"/>
  </externalReferences>
  <definedNames>
    <definedName name="_5_Digit_Postal_Code">#REF!,#REF!,#REF!</definedName>
    <definedName name="_9_2_93">#REF!</definedName>
    <definedName name="AccessorialsAdditionalCharges">Accessorials!$C$9:$E$131</definedName>
    <definedName name="AccountType">#N/A</definedName>
    <definedName name="AGSR_Char_Sum">#REF!</definedName>
    <definedName name="AGSR_Result">#REF!</definedName>
    <definedName name="AIRCWTSTART">#REF!</definedName>
    <definedName name="AirGndMinsBaseRate">#REF!</definedName>
    <definedName name="AirGndMinsBaseRateFootnotes">#REF!</definedName>
    <definedName name="AirGndMinsMinimumNetCharge">#REF!</definedName>
    <definedName name="ArsShipperNumbers">#REF!</definedName>
    <definedName name="ArsUpsAuthorizedReturnService">#REF!</definedName>
    <definedName name="AutomationBonusElectronicPldBonus">#REF!</definedName>
    <definedName name="AutomationBonusFootnotes">#REF!</definedName>
    <definedName name="AutomationBonusServices">#REF!</definedName>
    <definedName name="Bid_Number">#REF!</definedName>
    <definedName name="BidNum">#N/A</definedName>
    <definedName name="BidStatus">#REF!</definedName>
    <definedName name="BilledNetRates">#REF!</definedName>
    <definedName name="BilledNetRatesR">#REF!</definedName>
    <definedName name="BottomOfPage">#REF!</definedName>
    <definedName name="CalcVersion">#N/A</definedName>
    <definedName name="CellByCellInc">#REF!</definedName>
    <definedName name="CellByCellIncR">#REF!</definedName>
    <definedName name="CellIncentives">#REF!</definedName>
    <definedName name="CellIncentivesR">#REF!</definedName>
    <definedName name="ChartChosen">#REF!</definedName>
    <definedName name="ChartChosenR">#REF!</definedName>
    <definedName name="ChartList">#REF!</definedName>
    <definedName name="ChartListR">#REF!</definedName>
    <definedName name="Charts">#REF!</definedName>
    <definedName name="ChartsR">#REF!</definedName>
    <definedName name="Competitor">#REF!</definedName>
    <definedName name="CompetitorR">#REF!</definedName>
    <definedName name="CompRate">[1]Services!$J$6:$J$18,[1]Services!$J$21:$J$26,[1]Services!$J$28:$J$42,[1]Services!$J$44:$J$58,[1]Services!$J$60:$J$62</definedName>
    <definedName name="ContrStart">#REF!</definedName>
    <definedName name="CostColumns">#REF!</definedName>
    <definedName name="CS10AvgWgtPce">#N/A</definedName>
    <definedName name="CS10AvgZone">#N/A</definedName>
    <definedName name="CS10ComDeliveryDensity">#N/A</definedName>
    <definedName name="CS10CubeFactor">#N/A</definedName>
    <definedName name="CS10Duration">#N/A</definedName>
    <definedName name="CS10DurationListRev">#N/A</definedName>
    <definedName name="CS10DurationNetRev">#N/A</definedName>
    <definedName name="CS10EffectiveOff">#N/A</definedName>
    <definedName name="CS10FAContribution">#N/A</definedName>
    <definedName name="CS10FACostPce">#N/A</definedName>
    <definedName name="CS10FAListOR">#N/A</definedName>
    <definedName name="CS10FANetOr">#N/A</definedName>
    <definedName name="CS10IncentStruct">#N/A</definedName>
    <definedName name="CS10ListRevPce">#N/A</definedName>
    <definedName name="CS10LRContribution">#N/A</definedName>
    <definedName name="CS10LRCostPce">#N/A</definedName>
    <definedName name="CS10LRNetOr">#N/A</definedName>
    <definedName name="CS10NetRevPce">#N/A</definedName>
    <definedName name="CS10PctCom">#N/A</definedName>
    <definedName name="CS10ResDeliveryDensity">#N/A</definedName>
    <definedName name="CS10ShipperCount">#N/A</definedName>
    <definedName name="CS10WeeklyListRev">#N/A</definedName>
    <definedName name="CS10WeeklyNetRev">#N/A</definedName>
    <definedName name="CS10WeeklyVolume">#N/A</definedName>
    <definedName name="CS11AvgWgtPce">#N/A</definedName>
    <definedName name="CS11AvgZone">#N/A</definedName>
    <definedName name="CS11ComDeliveryDensity">#N/A</definedName>
    <definedName name="CS11CubeFactor">#N/A</definedName>
    <definedName name="CS11Duration">#N/A</definedName>
    <definedName name="CS11DurationListRev">#N/A</definedName>
    <definedName name="CS11DurationNetRev">#N/A</definedName>
    <definedName name="CS11EffectiveOff">#N/A</definedName>
    <definedName name="CS11FAContribution">#N/A</definedName>
    <definedName name="CS11FACostPce">#N/A</definedName>
    <definedName name="CS11FAListOR">#N/A</definedName>
    <definedName name="CS11FANetOr">#N/A</definedName>
    <definedName name="CS11IncentStruct">#N/A</definedName>
    <definedName name="CS11ListRevPce">#N/A</definedName>
    <definedName name="CS11LRContribution">#N/A</definedName>
    <definedName name="CS11LRCostPce">#N/A</definedName>
    <definedName name="CS11LRNetOr">#N/A</definedName>
    <definedName name="CS11NetRevPce">#N/A</definedName>
    <definedName name="CS11PctCom">#N/A</definedName>
    <definedName name="CS11ResDeliveryDensity">#N/A</definedName>
    <definedName name="CS11ShipperCount">#N/A</definedName>
    <definedName name="CS11WeeklyListRev">#N/A</definedName>
    <definedName name="CS11WeeklyNetRev">#N/A</definedName>
    <definedName name="CS11WeeklyVolume">#N/A</definedName>
    <definedName name="CS12AvgWgtPce">#N/A</definedName>
    <definedName name="CS12AvgZone">#N/A</definedName>
    <definedName name="CS12ComDeliveryDensity">#N/A</definedName>
    <definedName name="CS12CubeFactor">#N/A</definedName>
    <definedName name="CS12Duration">#N/A</definedName>
    <definedName name="CS12DurationListRev">#N/A</definedName>
    <definedName name="CS12DurationNetRev">#N/A</definedName>
    <definedName name="CS12EffectiveOff">#N/A</definedName>
    <definedName name="CS12FAContribution">#N/A</definedName>
    <definedName name="CS12FACostPce">#N/A</definedName>
    <definedName name="CS12FAListOR">#N/A</definedName>
    <definedName name="CS12FANetOr">#N/A</definedName>
    <definedName name="CS12IncentStruct">#N/A</definedName>
    <definedName name="CS12ListRevPce">#N/A</definedName>
    <definedName name="CS12LRContribution">#N/A</definedName>
    <definedName name="CS12LRCostPce">#N/A</definedName>
    <definedName name="CS12LRNetOr">#N/A</definedName>
    <definedName name="CS12NetRevPce">#N/A</definedName>
    <definedName name="CS12PctCom">#N/A</definedName>
    <definedName name="CS12ResDeliveryDensity">#N/A</definedName>
    <definedName name="CS12ShipperCount">#N/A</definedName>
    <definedName name="CS12WeeklyListRev">#N/A</definedName>
    <definedName name="CS12WeeklyNetRev">#N/A</definedName>
    <definedName name="CS12WeeklyVolume">#N/A</definedName>
    <definedName name="CS4AvgWgtPce">#N/A</definedName>
    <definedName name="CS4AvgZone">#N/A</definedName>
    <definedName name="CS4ComDeliveryDensity">#N/A</definedName>
    <definedName name="CS4CubeFactor">#N/A</definedName>
    <definedName name="CS4Duration">#N/A</definedName>
    <definedName name="CS4DurationListRev">#N/A</definedName>
    <definedName name="CS4DurationNetRev">#N/A</definedName>
    <definedName name="CS4EffectiveOff">#N/A</definedName>
    <definedName name="CS4FAContribution">#N/A</definedName>
    <definedName name="CS4FACostPce">#N/A</definedName>
    <definedName name="CS4FAListOR">#N/A</definedName>
    <definedName name="CS4FANetOr">#N/A</definedName>
    <definedName name="CS4IncentStruct">#N/A</definedName>
    <definedName name="CS4ListRevPce">#N/A</definedName>
    <definedName name="CS4LRContribution">#N/A</definedName>
    <definedName name="CS4LRCostPce">#N/A</definedName>
    <definedName name="CS4LRNetOr">#N/A</definedName>
    <definedName name="CS4NetRevPce">#N/A</definedName>
    <definedName name="CS4PctCom">#N/A</definedName>
    <definedName name="CS4ResDeliveryDensity">#N/A</definedName>
    <definedName name="CS4ShipperCount">#N/A</definedName>
    <definedName name="CS4WeeklyListRev">#N/A</definedName>
    <definedName name="CS4WeeklyNetRev">#N/A</definedName>
    <definedName name="CS4WeeklyVolume">#N/A</definedName>
    <definedName name="CS5AvgWgtPce">#N/A</definedName>
    <definedName name="CS5AvgZone">#N/A</definedName>
    <definedName name="CS5ComDeliveryDensity">#N/A</definedName>
    <definedName name="CS5CubeFactor">#N/A</definedName>
    <definedName name="CS5Duration">#N/A</definedName>
    <definedName name="CS5DurationListRev">#N/A</definedName>
    <definedName name="CS5DurationNetRev">#N/A</definedName>
    <definedName name="CS5EffectiveOff">#N/A</definedName>
    <definedName name="CS5FAContribution">#N/A</definedName>
    <definedName name="CS5FACostPce">#N/A</definedName>
    <definedName name="CS5FAListOR">#N/A</definedName>
    <definedName name="CS5FANetOr">#N/A</definedName>
    <definedName name="CS5IncentStruct">#N/A</definedName>
    <definedName name="CS5ListRevPce">#N/A</definedName>
    <definedName name="CS5LRContribution">#N/A</definedName>
    <definedName name="CS5LRCostPce">#N/A</definedName>
    <definedName name="CS5LRNetOr">#N/A</definedName>
    <definedName name="CS5NetRevPce">#N/A</definedName>
    <definedName name="CS5PctCom">#N/A</definedName>
    <definedName name="CS5ResDeliveryDensity">#N/A</definedName>
    <definedName name="CS5ShipperCount">#N/A</definedName>
    <definedName name="CS5WeeklyListRev">#N/A</definedName>
    <definedName name="CS5WeeklyNetRev">#N/A</definedName>
    <definedName name="CS5WeeklyVolume">#N/A</definedName>
    <definedName name="CS6AvgWgtPce">#N/A</definedName>
    <definedName name="CS6AvgZone">#N/A</definedName>
    <definedName name="CS6ComDeliveryDensity">#N/A</definedName>
    <definedName name="CS6CubeFactor">#N/A</definedName>
    <definedName name="CS6Duration">#N/A</definedName>
    <definedName name="CS6DurationListRev">#N/A</definedName>
    <definedName name="CS6DurationNetRev">#N/A</definedName>
    <definedName name="CS6EffectiveOff">#N/A</definedName>
    <definedName name="CS6FAContribution">#N/A</definedName>
    <definedName name="CS6FACostPce">#N/A</definedName>
    <definedName name="CS6FAListOR">#N/A</definedName>
    <definedName name="CS6FANetOr">#N/A</definedName>
    <definedName name="CS6IncentStruct">#N/A</definedName>
    <definedName name="CS6ListRevPce">#N/A</definedName>
    <definedName name="CS6LRContribution">#N/A</definedName>
    <definedName name="CS6LRCostPce">#N/A</definedName>
    <definedName name="CS6LRNetOr">#N/A</definedName>
    <definedName name="CS6NetRevPce">#N/A</definedName>
    <definedName name="CS6PctCom">#N/A</definedName>
    <definedName name="CS6ResDeliveryDensity">#N/A</definedName>
    <definedName name="CS6ShipperCount">#N/A</definedName>
    <definedName name="CS6WeeklyListRev">#N/A</definedName>
    <definedName name="CS6WeeklyNetRev">#N/A</definedName>
    <definedName name="CS6WeeklyVolume">#N/A</definedName>
    <definedName name="CS7AvgWgtPce">#N/A</definedName>
    <definedName name="CS7AvgZone">#N/A</definedName>
    <definedName name="CS7ComDeliveryDensity">#N/A</definedName>
    <definedName name="CS7CubeFactor">#N/A</definedName>
    <definedName name="CS7Duration">#N/A</definedName>
    <definedName name="CS7DurationListRev">#N/A</definedName>
    <definedName name="CS7DurationNetRev">#N/A</definedName>
    <definedName name="CS7EffectiveOff">#N/A</definedName>
    <definedName name="CS7FAContribution">#N/A</definedName>
    <definedName name="CS7FACostPce">#N/A</definedName>
    <definedName name="CS7FAListOR">#N/A</definedName>
    <definedName name="CS7FANetOr">#N/A</definedName>
    <definedName name="CS7IncentStruct">#N/A</definedName>
    <definedName name="CS7ListRevPce">#N/A</definedName>
    <definedName name="CS7LRContribution">#N/A</definedName>
    <definedName name="CS7LRCostPce">#N/A</definedName>
    <definedName name="CS7LRNetOr">#N/A</definedName>
    <definedName name="CS7NetRevPce">#N/A</definedName>
    <definedName name="CS7PctCom">#N/A</definedName>
    <definedName name="CS7ResDeliveryDensity">#N/A</definedName>
    <definedName name="CS7ShipperCount">#N/A</definedName>
    <definedName name="CS7WeeklyListRev">#N/A</definedName>
    <definedName name="CS7WeeklyNetRev">#N/A</definedName>
    <definedName name="CS7WeeklyVolume">#N/A</definedName>
    <definedName name="CS8AvgWgtPce">#N/A</definedName>
    <definedName name="CS8AvgZone">#N/A</definedName>
    <definedName name="CS8ComDeliveryDensity">#N/A</definedName>
    <definedName name="CS8CubeFactor">#N/A</definedName>
    <definedName name="CS8Duration">#N/A</definedName>
    <definedName name="CS8DurationListRev">#N/A</definedName>
    <definedName name="CS8DurationNetRev">#N/A</definedName>
    <definedName name="CS8EffectiveOff">#N/A</definedName>
    <definedName name="CS8FAContribution">#N/A</definedName>
    <definedName name="CS8FACostPce">#N/A</definedName>
    <definedName name="CS8FAListOR">#N/A</definedName>
    <definedName name="CS8FANetOr">#N/A</definedName>
    <definedName name="CS8IncentStruct">#N/A</definedName>
    <definedName name="CS8ListRevPce">#N/A</definedName>
    <definedName name="CS8LRContribution">#N/A</definedName>
    <definedName name="CS8LRCostPce">#N/A</definedName>
    <definedName name="CS8LRNetOr">#N/A</definedName>
    <definedName name="CS8NetRevPce">#N/A</definedName>
    <definedName name="CS8PctCom">#N/A</definedName>
    <definedName name="CS8ResDeliveryDensity">#N/A</definedName>
    <definedName name="CS8ShipperCount">#N/A</definedName>
    <definedName name="CS8WeeklyListRev">#N/A</definedName>
    <definedName name="CS8WeeklyNetRev">#N/A</definedName>
    <definedName name="CS8WeeklyVolume">#N/A</definedName>
    <definedName name="CS9AvgWgtPce">#N/A</definedName>
    <definedName name="CS9AvgZone">#N/A</definedName>
    <definedName name="CS9ComDeliveryDensity">#N/A</definedName>
    <definedName name="CS9CubeFactor">#N/A</definedName>
    <definedName name="CS9Duration">#N/A</definedName>
    <definedName name="CS9DurationListRev">#N/A</definedName>
    <definedName name="CS9DurationNetRev">#N/A</definedName>
    <definedName name="CS9EffectiveOff">#N/A</definedName>
    <definedName name="CS9FAContribution">#N/A</definedName>
    <definedName name="CS9FACostPce">#N/A</definedName>
    <definedName name="CS9FAListOR">#N/A</definedName>
    <definedName name="CS9FANetOr">#N/A</definedName>
    <definedName name="CS9IncentStruct">#N/A</definedName>
    <definedName name="CS9ListRevPce">#N/A</definedName>
    <definedName name="CS9LRContribution">#N/A</definedName>
    <definedName name="CS9LRCostPce">#N/A</definedName>
    <definedName name="CS9LRNetOr">#N/A</definedName>
    <definedName name="CS9NetRevPce">#N/A</definedName>
    <definedName name="CS9PctCom">#N/A</definedName>
    <definedName name="CS9ResDeliveryDensity">#N/A</definedName>
    <definedName name="CS9ShipperCount">#N/A</definedName>
    <definedName name="CS9WeeklyListRev">#N/A</definedName>
    <definedName name="CS9WeeklyNetRev">#N/A</definedName>
    <definedName name="CS9WeeklyVolume">#N/A</definedName>
    <definedName name="CurrentPricing">#REF!</definedName>
    <definedName name="CurrentPricingR">#REF!</definedName>
    <definedName name="CurrentVolStart">#REF!</definedName>
    <definedName name="CustName">#REF!</definedName>
    <definedName name="CustomerName">#REF!</definedName>
    <definedName name="CwtPercentOffUps2DayAirAMUpsHndredweightService">#REF!</definedName>
    <definedName name="CwtPercentOffUps2DayAirUpsHundredweightService">#REF!</definedName>
    <definedName name="CwtPercentOffUps3DaySelectUpsHundredweightService">#REF!</definedName>
    <definedName name="CwtPercentOffUpsNextDayAirSaverUpsHundredweightService">#REF!</definedName>
    <definedName name="CwtPercentOffUpsNextDayAirUpsHunderweightService">#REF!</definedName>
    <definedName name="CwtPercentOffUpsUpsHundredweightServiceGroundDelivery">#REF!</definedName>
    <definedName name="CxCPct">#N/A</definedName>
    <definedName name="DASRuralCharge">#REF!</definedName>
    <definedName name="DASRuralChargeR">#REF!</definedName>
    <definedName name="DASSuperRuralCharge">#REF!</definedName>
    <definedName name="DASSuperRuralChargeR">#REF!</definedName>
    <definedName name="Data_AddHandling_A">[1]AddHandling!$H$8:$I$8,[1]AddHandling!$H$10:$I$10,[1]AddHandling!$B$14:$I$18,[1]AddHandling!$B$22:$I$26,[1]AddHandling!$E$30:$I$32,[1]AddHandling!$E$34:$I$34,[1]AddHandling!$E$38,[1]AddHandling!$G$38,[1]AddHandling!$E$40:$E$40</definedName>
    <definedName name="Data_AddHandling_B">[1]AddHandling!$G$43:$G$44,[1]AddHandling!$G$46,[1]AddHandling!$A$49:$H$49,[1]AddHandling!$C$55,[1]AddHandling!$G$55,[1]AddHandling!$C$58,[1]AddHandling!$G$58,[1]AddHandling!$I$58,[1]AddHandling!$A$61:$H$61,[1]AddHandling!$C$63:$D$63</definedName>
    <definedName name="Data_AGSR">#REF!:#REF!,#REF!:#REF!,#REF!:#REF! ,#REF!,#REF!,#REF!,#REF!:#REF!,#REF!:#REF!,#REF!,#REF!,#REF!,#REF!,#REF!</definedName>
    <definedName name="Data_AGSR_B">#REF!</definedName>
    <definedName name="Data_AGSR_C">#REF!</definedName>
    <definedName name="Data_AGSR_D">#REF!,#REF!:#REF!</definedName>
    <definedName name="Data_ARS">[1]ARS!$E$4,[1]ARS!$M$4:$N$8,[1]ARS!$A$11:$N$15,[1]ARS!$B$26:$L$35,[1]ARS!$D$19:$G$21,[1]ARS!$B$40:$C$64,[1]ARS!$E$40:$F$64,[1]ARS!$H$40:$I$64,[1]ARS!$K$40:$L$64,[1]ARS!$B$68:$H$72,[1]ARS!$A$79:$L$79,[1]ARS!$A$82:$L$82,[1]ARS!$A$85:$L$85,[1]ARS!$A$91:$L$91</definedName>
    <definedName name="Data_ARS_A">[1]ARS!$H$76,[1]ARS!$J$76,[1]ARS!$L$76,[1]ARS!$A$88:$L$88,[1]ARS!$A$91:$L$91</definedName>
    <definedName name="Data_BidLevel">'[1]Bid Volume'!$D$7:$E$26,'[1]Bid Volume'!$H$7:$H$26,'[1]Bid Volume'!$D$30:$J$35</definedName>
    <definedName name="Data_BidNotes">'[1]Bid Notes'!$A$9,'[1]Bid Notes'!$A$5,'[1]Bid Notes'!$A$11,'[1]Bid Notes'!$A$13,'[1]Bid Notes'!$A$17,'[1]Bid Notes'!$A$19,'[1]Bid Notes'!$A$21,'[1]Bid Notes'!$A$23,'[1]Bid Notes'!$A$25,'[1]Bid Notes'!$A$28,'[1]Bid Notes'!$A$31,'[1]Bid Notes'!$A$34</definedName>
    <definedName name="Data_Cover">[1]Cover!$E$8,[1]Cover!$H$11:$H$13,[1]Cover!$E$11:$F$11,[1]Cover!$B$5:$B$10,[1]Cover!$F$5,[1]Cover!$E$7:$F$7,[1]Cover!$B$21:$B$29,[1]Cover!$A$34:$F$41,[1]Cover!$B$45:$E$52</definedName>
    <definedName name="Data_CubeSample">'[1]Cube Sample'!$D$10:$E$10,'[1]Cube Sample'!$B$64:$R$64,'[1]Cube Sample'!$H$68:$J$68,'[1]Cube Sample'!$O$4,'[1]Cube Sample'!$B$15:$P$34,'[1]Cube Sample'!$B$42:$P$61</definedName>
    <definedName name="Data_CWTMinimum">'[1]CWT Minimum'!$C$24:$C$28,'[1]CWT Minimum'!$C$42:$C$46,'[1]CWT Minimum'!$A$5:$J$5,'[1]CWT Minimum'!$C$8:$C$9,'[1]CWT Minimum'!$J$8:$J$10,'[1]CWT Minimum'!$D$14:$J$20,'[1]CWT Minimum'!$C$30:$C$31,'[1]CWT Minimum'!$D$32:$J$38,'[1]CWT Minimum'!$C$48:$C$49,'[1]CWT Minimum'!$D$50:$J$56</definedName>
    <definedName name="Data_CWTTier">#REF!,#REF!,#REF!</definedName>
    <definedName name="Data_Export">#REF!,#REF!,#REF!,#REF!,#REF!,#REF!</definedName>
    <definedName name="Data_Global">'[1]Global Request'!$G$8,'[1]Global Request'!$I$8,'[1]Global Request'!$K$6,'[1]Global Request'!$K$8,'[1]Global Request'!$G$15,'[1]Global Request'!$I$15,'[1]Global Request'!$K$15,'[1]Global Request'!$G$20,'[1]Global Request'!$I$20,'[1]Global Request'!$K$20,'[1]Global Request'!$K$22,'[1]Global Request'!$I$22,'[1]Global Request'!$G$22,'[1]Global Request'!$F$27:$K$35,'[1]Global Request'!$F$40:$K$48,'[1]Global Request'!$F$57:$K$71,'[1]Global Request'!$F$80:$K$94,'[1]Global Request'!$H$102,'[1]Global Request'!$H$104,'[1]Global Request'!$F$109:$G$109</definedName>
    <definedName name="Data_Global_A">'[1]Global Samples'!$F$3,'[1]Global Samples'!$F$4,'[1]Global Samples'!$F$5,'[1]Global Samples'!$I$9:$L$11,'[1]Global Samples'!$F$17,'[1]Global Samples'!$E$24:$N$41</definedName>
    <definedName name="Data_Global_B">'[1]Global Samples'!$F$46,'[1]Global Samples'!$F$48,'[1]Global Samples'!$F$50,'[1]Global Samples'!$I$54:$L$56,'[1]Global Samples'!$F$63,'[1]Global Samples'!$E$73:$F$90,'[1]Global Samples'!$H$73:$N$90</definedName>
    <definedName name="Data_Global_C">'[1]Global Samples'!$F$95,'[1]Global Samples'!$F$97,'[1]Global Samples'!$F$99,'[1]Global Samples'!$I$103:$L$105,'[1]Global Samples'!$F$112,'[1]Global Samples'!$E$122:$F$139,'[1]Global Samples'!$H$122:$N$139</definedName>
    <definedName name="Data_Global_D">'[1]Global Samples'!$F$144,'[1]Global Samples'!$F$146,'[1]Global Samples'!$F$148,'[1]Global Samples'!$I$152:$L$154,'[1]Global Samples'!$F$161,'[1]Global Samples'!$E$171:$F$188,'[1]Global Samples'!$H$171:$N$188</definedName>
    <definedName name="Data_Global_E">'[1]Global Samples'!$F$193,'[1]Global Samples'!$F$195,'[1]Global Samples'!$F$197,'[1]Global Samples'!$I$201:$L$203,'[1]Global Samples'!$F$210,'[1]Global Samples'!$E$220:$F$237,'[1]Global Samples'!$H$220:$N$237</definedName>
    <definedName name="Data_Global_F">'[1]Global Samples'!$F$242,'[1]Global Samples'!$F$244,'[1]Global Samples'!$F$246,'[1]Global Samples'!$I$250:$L$252,'[1]Global Samples'!$F$259,'[1]Global Samples'!$E$269:$F$286,'[1]Global Samples'!$H$269:$N$286</definedName>
    <definedName name="Data_Global_G">'[1]Global Samples'!$F$291,'[1]Global Samples'!$F$293,'[1]Global Samples'!$F$295,'[1]Global Samples'!$I$299:$L$301,'[1]Global Samples'!$F$308,'[1]Global Samples'!$E$318:$F$335,'[1]Global Samples'!$H$318:$N$335</definedName>
    <definedName name="Data_Global_H">'[1]Global Samples'!$F$340,'[1]Global Samples'!$F$342,'[1]Global Samples'!$F$344,'[1]Global Samples'!$I$348:$L$350,'[1]Global Samples'!$F$357,'[1]Global Samples'!$E$367:$F$384,'[1]Global Samples'!$H$367:$N$384</definedName>
    <definedName name="Data_Global_I">'[1]Global Samples'!$F$389,'[1]Global Samples'!$F$391,'[1]Global Samples'!$F$393,'[1]Global Samples'!$I$397:$L$399,'[1]Global Samples'!$F$406,'[1]Global Samples'!$E$416:$F$433,'[1]Global Samples'!$H$416:$N$433</definedName>
    <definedName name="Data_Global_J">'[1]Global Samples'!$F$438,'[1]Global Samples'!$F$440,'[1]Global Samples'!$F$442,'[1]Global Samples'!$F$455,'[1]Global Samples'!$I$446:$L$448,'[1]Global Samples'!$E$465:$F$482,'[1]Global Samples'!$H$465:$N$482</definedName>
    <definedName name="Data_Import">#REF!,#REF!,#REF!,#REF!,#REF!,#REF!</definedName>
    <definedName name="Data_Import_OLD">#REF!,#REF!,#REF!,#REF!,#REF!,#REF!</definedName>
    <definedName name="Data_IntlVolume">#REF!,#REF!</definedName>
    <definedName name="Data_Mail">[1]Mail!$B$6:$C$21,[1]Mail!$F$6:$G$21,[1]Mail!$J$6:$K$21,[1]Mail!$A$25:$L$25,[1]Mail!$A$32:$L$32,[1]Mail!$A$34:$L$34,[1]Mail!$A$36:$L$36,[1]Mail!$A$38:$L$38,[1]Mail!$A$40:$L$40,[1]Mail!$A$42:$L$42,[1]Mail!$A$44:$L$44</definedName>
    <definedName name="Data_NatlStrategy">[1]NationalStrategy!$B$25,[1]NationalStrategy!$B$23,[1]NationalStrategy!$B$21,[1]NationalStrategy!$B$19,[1]NationalStrategy!$B$17,[1]NationalStrategy!$B$15,[1]NationalStrategy!$B$13,[1]NationalStrategy!$B$11,[1]NationalStrategy!$B$9</definedName>
    <definedName name="Data_PaymentTerms_A">#REF!,#REF!,#REF!,#REF!,#REF!,#REF!,#REF!,#REF!,#REF!</definedName>
    <definedName name="Data_PaymentTerms_B">#REF!,#REF!,#REF!</definedName>
    <definedName name="Data_PkgSamples_New">'[1]Domestic Pkg Samples'!$M$11:$X$15,'[1]Domestic Pkg Samples'!$F$11:$K$15,'[1]Domestic Pkg Samples'!$B$11:$D$15,'[1]Domestic Pkg Samples'!$B$5:$C$7,'[1]Domestic Pkg Samples'!$H$5:$I$5,'[1]Domestic Pkg Samples'!$B$17:$D$66,'[1]Domestic Pkg Samples'!$F$17:$K$66</definedName>
    <definedName name="Data_PkgSamples_New_B">'[1]Domestic Pkg Samples'!$M$17:$X$66,'[1]Domestic Pkg Samples'!$M$11:$X$13</definedName>
    <definedName name="Data_SCS_A">'[1]SCS Strategy'!$B$8:$E$8,'[1]SCS Strategy'!$B$10:$E$10,'[1]SCS Strategy'!$B$12:$E$12,'[1]SCS Strategy'!$B$14:$B$15,'[1]SCS Strategy'!$D$14:$E$15,'[1]SCS Strategy'!$B$17:$E$17,'[1]SCS Strategy'!$B$19:$E$19,'[1]SCS Strategy'!$B$21:$E$21</definedName>
    <definedName name="Data_SCS_B">'[1]SCS Strategy'!$B$21:$E$21,'[1]SCS Strategy'!$B$23:$E$23,'[1]SCS Strategy'!$B$25:$E$25</definedName>
    <definedName name="Data_Seasonal">'[1]Seasonal Bid'!$D$5:$N$5,'[1]Seasonal Bid'!$C$9:$N$34</definedName>
    <definedName name="Data_ServicesA">[1]Services!$N$6:$S$18,[1]Services!$M$8:$M$11,[1]Services!$M$14:$M$16,[1]Services!$L$8:$L$11,[1]Services!$L$14:$L$16,[1]Services!$D$6:$K$18,[1]Services!$D$21:$F$26,[1]Services!$I$21:$Q$26</definedName>
    <definedName name="Data_ServicesB">[1]Services!$F$28:$F$42,[1]Services!$I$28:$K$42,[1]Services!$E$68:$F$70,[1]Services!$B$20,[1]Services!$D$28:$D$42,[1]Services!$E$44:$K$58,[1]Services!$D$60:$J$62,[1]Services!$D$67:$D$77,[1]Services!$D$64</definedName>
    <definedName name="Data_ShipperList">'[1]Shipper List'!$B$5:$B$40,'[1]Shipper List'!$C$6:$I$40,'[1]Shipper List'!$D$5:$I$5,'[1]Shipper List'!$Q$5:$Q$40,'[1]Shipper List'!$J$3</definedName>
    <definedName name="Data_ShipperVolume">'[1]Shipper Volume'!$D$4,'[1]Shipper Volume'!$D$5:$F$5,'[1]Shipper Volume'!$D$9:$E$28,'[1]Shipper Volume'!$H$9:$H$28,'[1]Shipper Volume'!$D$32:$J$37,'[1]Shipper Volume'!$D$41:$J$46,'[1]Shipper Volume'!$D$50:$J$55</definedName>
    <definedName name="Data_Strategy">[1]Strategy!$B$9,[1]Strategy!$B$11,[1]Strategy!$B$13,[1]Strategy!$B$15,[1]Strategy!$B$17,[1]Strategy!$B$19,[1]Strategy!$B$21,[1]Strategy!$B$23,[1]Strategy!$B$26,[1]Strategy!$B$28,[1]Strategy!$B$30</definedName>
    <definedName name="Data_WorldEase_Exp_1">'[1]WorldEase Export'!$K$5:$K$7,'[1]WorldEase Export'!$D$12:$D$14,'[1]WorldEase Export'!$F$13:$O$32,'[1]WorldEase Export'!$D$35:$D$37,'[1]WorldEase Export'!$F$36:$O$55,'[1]WorldEase Export'!$D$58:$D$60,'[1]WorldEase Export'!$F$59:$O$78,'[1]WorldEase Export'!$D$81:$D$83,'[1]WorldEase Export'!$F$82:$O$101</definedName>
    <definedName name="Data_WorldEase_Exp_2">'[1]WorldEase Export'!$D$104:$D$106,'[1]WorldEase Export'!$F$105:$O$124,'[1]WorldEase Export'!$D$127:$D$129,'[1]WorldEase Export'!$F$128:$O$147,'[1]WorldEase Export'!$D$150:$D$152,'[1]WorldEase Export'!$F$151:$O$170,'[1]WorldEase Export'!$D$173:$D$175,'[1]WorldEase Export'!$F$174:$O$193,'[1]WorldEase Export'!$D$196:$D$198,'[1]WorldEase Export'!$F$197:$O$216,'[1]WorldEase Export'!$D$219:$D$221,'[1]WorldEase Export'!$F$220:$O$239</definedName>
    <definedName name="Data_WorldEase_New">'[1]WorldEase Export'!$F$13:$O$32,'[1]WorldEase Export'!$F$36:$O$55,'[1]WorldEase Export'!$F$59:$O$78,'[1]WorldEase Export'!$F$82:$O$101,'[1]WorldEase Export'!$F$105:$O$124,'[1]WorldEase Export'!$F$128:$O$147,'[1]WorldEase Export'!$F$151:$O$170</definedName>
    <definedName name="Data_WorldEase_New_B">'[1]WorldEase Export'!$D$12:$D$14,'[1]WorldEase Export'!$D$35:$D$37,'[1]WorldEase Export'!$D$58:$D$60,'[1]WorldEase Export'!$D$81:$D$83,'[1]WorldEase Export'!$D$104:$D$106,'[1]WorldEase Export'!$D$127:$D$129,'[1]WorldEase Export'!$D$150:$D$152,'[1]WorldEase Export'!$D$173:$D$175,'[1]WorldEase Export'!$D$196:$D$198,'[1]WorldEase Export'!$D$219:$D$221</definedName>
    <definedName name="Data_WorldEase_New_C">'[1]WorldEase Export'!$D$173:$D$175,'[1]WorldEase Export'!$F$174:$O$193,'[1]WorldEase Export'!$D$196:$D$198,'[1]WorldEase Export'!$F$197:$O$216,'[1]WorldEase Export'!$D$219:$D$221,'[1]WorldEase Export'!$F$220:$O$239</definedName>
    <definedName name="Date">#N/A</definedName>
    <definedName name="DBRecord">#REF!</definedName>
    <definedName name="DecisionTree">#REF!</definedName>
    <definedName name="DecisionTreeR">#REF!</definedName>
    <definedName name="DefaultList">#REF!</definedName>
    <definedName name="DefaultListR">#REF!</definedName>
    <definedName name="DomesticSP_Indicator">[1]Services!#REF!</definedName>
    <definedName name="EffDate">#REF!</definedName>
    <definedName name="EffNRPP">#REF!</definedName>
    <definedName name="EffNRPPR">#REF!</definedName>
    <definedName name="ExpeditedConvNew">#REF!</definedName>
    <definedName name="ExportConvMinNEw">#REF!</definedName>
    <definedName name="ExportDetail">#REF!</definedName>
    <definedName name="ExportExpeditedMinNew">#REF!</definedName>
    <definedName name="ExportExpeditedPkgNew">#REF!</definedName>
    <definedName name="ExportMinsUpsStandardExportToCanada">'Export Mins'!$C$68:$I$70</definedName>
    <definedName name="ExportMinsUpsStandardExportToCanadaOR">'Export Mins'!$C$75:$N$76</definedName>
    <definedName name="ExportMinsUpsStandardExportToMexico">'Export Mins'!$C$81:$J$83</definedName>
    <definedName name="ExportMinsUpsWorldwideExpeditedExport">'Export Mins'!$C$56:$M$63</definedName>
    <definedName name="ExportMinsUpsWorldwideExpressExport">'Export Mins'!$C$7:$M$18</definedName>
    <definedName name="ExportMinsUpsWorldwideExpressFreightPalletAllExport">'Export Mins'!$C$23:$M$35</definedName>
    <definedName name="ExportMinsUpsWorldwideSaverExport">'Export Mins'!$C$40:$M$51</definedName>
    <definedName name="ExportOption">#REF!</definedName>
    <definedName name="ExportRateType">#REF!</definedName>
    <definedName name="ExportSaverDocNew">#REF!</definedName>
    <definedName name="ExportSaverLTRNew">#REF!</definedName>
    <definedName name="ExportSaverMinNew">#REF!</definedName>
    <definedName name="ExportSaverPkgNew">#REF!</definedName>
    <definedName name="ExportSummary">#REF!</definedName>
    <definedName name="ExportZoneUpsStandardExportToCanadaIncentives">#REF!</definedName>
    <definedName name="ExportZoneUpsStandardExportToMexicoIncentives">#REF!</definedName>
    <definedName name="ExportZoneUpsWorldwideExpeditedExportZoneIncentives">#REF!</definedName>
    <definedName name="ExportZoneUpsWorldwideExpressExportZoneIncentives">#REF!</definedName>
    <definedName name="ExportZoneUpsWorldwideExpressFreightPalletAllExportZoneIncentives">#REF!</definedName>
    <definedName name="ExportZoneUpsWorldwideSaverExportZoneIncentives">#REF!</definedName>
    <definedName name="ExpressConv">#REF!</definedName>
    <definedName name="ExpressConvDocNew">#REF!</definedName>
    <definedName name="ExpressConvLtrNew">#REF!</definedName>
    <definedName name="ExpressConvNew">#REF!</definedName>
    <definedName name="ExpressConvPkgNew">#REF!</definedName>
    <definedName name="ExpressConvWBNew">#REF!</definedName>
    <definedName name="ExpressSaverConvNew">#REF!</definedName>
    <definedName name="FAContribution">#REF!</definedName>
    <definedName name="FACostFlag">#REF!</definedName>
    <definedName name="FACosts">#REF!</definedName>
    <definedName name="FinalCellbyCell">#REF!</definedName>
    <definedName name="FinalCellbyCellR">#REF!</definedName>
    <definedName name="GCDASInc">#REF!</definedName>
    <definedName name="GCEffInc">#REF!</definedName>
    <definedName name="GCMinRPP">#REF!</definedName>
    <definedName name="GCOfferInc">#REF!</definedName>
    <definedName name="GCStart">#REF!</definedName>
    <definedName name="GCTier">#REF!</definedName>
    <definedName name="GCWBPricing">#REF!</definedName>
    <definedName name="GNDCWTSTART">#REF!</definedName>
    <definedName name="GndCxcAllZonesUpsGroundSinglePieceCommercialPackage">#REF!</definedName>
    <definedName name="GndCxcAllZonesUpsGroundSinglePieceResidentialPackage">#REF!</definedName>
    <definedName name="GRDASInc">#REF!</definedName>
    <definedName name="GREffInc">#REF!</definedName>
    <definedName name="GRMinRPP">#REF!</definedName>
    <definedName name="GROfferInc">#REF!</definedName>
    <definedName name="GrossRev">#REF!</definedName>
    <definedName name="GrossRevR">#REF!</definedName>
    <definedName name="GroundCom_wt">#REF!</definedName>
    <definedName name="GroundCom_Zips">#REF!</definedName>
    <definedName name="GroundNetResiSurcharge">#REF!</definedName>
    <definedName name="GroundRes_Wt">#REF!</definedName>
    <definedName name="GroundRes_Zips">#REF!</definedName>
    <definedName name="GroundStart">#REF!</definedName>
    <definedName name="GroundStartR">#REF!</definedName>
    <definedName name="GroupDates">#N/A</definedName>
    <definedName name="GroupName">#N/A</definedName>
    <definedName name="GRResiInc">#REF!</definedName>
    <definedName name="GRStart">#REF!</definedName>
    <definedName name="GRTier">#REF!</definedName>
    <definedName name="GRWBPricing">#REF!</definedName>
    <definedName name="Header1">#REF!</definedName>
    <definedName name="Header2">#N/A</definedName>
    <definedName name="HeaderSet1">#N/A</definedName>
    <definedName name="HeaderSet2">#N/A</definedName>
    <definedName name="HeaderSet3">#N/A</definedName>
    <definedName name="HideCostFlag">#REF!</definedName>
    <definedName name="HTier">#REF!</definedName>
    <definedName name="HTierR">#REF!</definedName>
    <definedName name="IASDistn">#REF!</definedName>
    <definedName name="IASDistnR">#REF!</definedName>
    <definedName name="IExpeditedConv">#REF!</definedName>
    <definedName name="IExpressConv">#REF!</definedName>
    <definedName name="IExpressConvMin">#REF!</definedName>
    <definedName name="ImportDetail">#REF!</definedName>
    <definedName name="ImportExpeditedMinNew">#REF!</definedName>
    <definedName name="ImportExpeditedPkgNew">#REF!</definedName>
    <definedName name="ImportExpressDocNew">#REF!</definedName>
    <definedName name="ImportExpressLtrNew">#REF!</definedName>
    <definedName name="ImportExpressMinNew">#REF!</definedName>
    <definedName name="ImportExpressPkgNew">#REF!</definedName>
    <definedName name="ImportMinsMinimumNetCharge">'Import Mins'!$C$4:$M$5</definedName>
    <definedName name="ImportMinsUps3DaySelectImportFromCanada">'Import Mins'!$C$80:$F$82</definedName>
    <definedName name="ImportMinsUpsStandardImportFromCanada">'Import Mins'!$C$67:$F$69</definedName>
    <definedName name="ImportMinsUpsStandardImportFromCanadaOR">'Import Mins'!$C$74:$M$75</definedName>
    <definedName name="ImportMinsUpsStandardImportFromMexico">'Import Mins'!$C$87:$J$89</definedName>
    <definedName name="ImportMinsUpsWorldwideExpeditedImport">'Import Mins'!$C$55:$M$62</definedName>
    <definedName name="ImportMinsUpsWorldwideExpressFreightPalletAllImport">'Import Mins'!$C$24:$M$36</definedName>
    <definedName name="ImportMinsUpsWorldwideExpressImport">'Import Mins'!$C$10:$M$19</definedName>
    <definedName name="ImportMinsUpsWorldwideSaverImport">'Import Mins'!$C$41:$M$50</definedName>
    <definedName name="ImportOption">#REF!</definedName>
    <definedName name="ImportOption_old">#REF!</definedName>
    <definedName name="ImportRateType">#REF!</definedName>
    <definedName name="ImportSaverDocNew">#REF!</definedName>
    <definedName name="ImportSaverLtrNew">#REF!</definedName>
    <definedName name="ImportSaverMinNew">#REF!</definedName>
    <definedName name="ImportSaverPkgNew">#REF!</definedName>
    <definedName name="ImportSummary">#REF!</definedName>
    <definedName name="ImportZoneUps3DaySelectImportFromCanada">#REF!</definedName>
    <definedName name="ImportZoneUpsStandardImportFromCanadaIncentives">#REF!</definedName>
    <definedName name="ImportZoneUpsStandardImportFromMexico">#REF!</definedName>
    <definedName name="ImportZoneUpsWorldwideExpeditedImportZoneIncentives">#REF!</definedName>
    <definedName name="ImportZoneUpsWorldwideExpressFreightPalletAllImportZoneIncentives">#REF!</definedName>
    <definedName name="ImportZoneUpsWorldwideExpressImportZoneIncentives">#REF!</definedName>
    <definedName name="ImportZoneUpsWorldwideSaverImportZoneIncentives">#REF!</definedName>
    <definedName name="IMXPKG">#REF!</definedName>
    <definedName name="IncentiveInTier">#REF!</definedName>
    <definedName name="IncentiveInTierR">#REF!</definedName>
    <definedName name="InternationalServices">#REF!,#REF!,#REF!,#REF!,#REF!,#REF!</definedName>
    <definedName name="ISaverConv">#REF!</definedName>
    <definedName name="ISVRDOC">#REF!</definedName>
    <definedName name="ISVRLTR">#REF!</definedName>
    <definedName name="ISVRPKG">#REF!</definedName>
    <definedName name="IWXDDOC">#REF!</definedName>
    <definedName name="IWXPNDPAL">#REF!</definedName>
    <definedName name="IWXPPAL">#REF!</definedName>
    <definedName name="IWXSDOC">#REF!</definedName>
    <definedName name="IWXSLTR">#REF!</definedName>
    <definedName name="IWXSPKG">#REF!</definedName>
    <definedName name="ListRateCard">#REF!</definedName>
    <definedName name="ListRateCardR">#REF!</definedName>
    <definedName name="ListRates">#REF!</definedName>
    <definedName name="ListRatesR">#REF!</definedName>
    <definedName name="ListRPP">#REF!</definedName>
    <definedName name="ListRPPR">#REF!</definedName>
    <definedName name="LRMCPP">#REF!</definedName>
    <definedName name="LRPPR1DA">[2]N1DASPR!#REF!</definedName>
    <definedName name="LRPPR2DA">[2]N2DASPR!#REF!</definedName>
    <definedName name="Ltier">#REF!</definedName>
    <definedName name="LtierR">#REF!</definedName>
    <definedName name="MaxCell">#REF!</definedName>
    <definedName name="MaxCellR">#REF!</definedName>
    <definedName name="MinimumsHit">#REF!</definedName>
    <definedName name="MinimumsHitR">#REF!</definedName>
    <definedName name="MinRPPR">#REF!</definedName>
    <definedName name="MinTierPct">#REF!</definedName>
    <definedName name="MinTierPctR">#REF!</definedName>
    <definedName name="MissingData">[1]Cover!#REF!</definedName>
    <definedName name="MXPKG">#REF!</definedName>
    <definedName name="NDA_Ltr">#REF!</definedName>
    <definedName name="NDA_Resi_Bid">#REF!</definedName>
    <definedName name="NDAPkg_Wt">#REF!</definedName>
    <definedName name="NDAPkg_Zips">#REF!</definedName>
    <definedName name="NetRows1">#REF!</definedName>
    <definedName name="NetRows2">#REF!</definedName>
    <definedName name="NetRows3">#REF!</definedName>
    <definedName name="NewVol">#REF!</definedName>
    <definedName name="NewVolR">#REF!</definedName>
    <definedName name="Next_Day_Air_Letter_Blended">#REF!,#REF!</definedName>
    <definedName name="NonPldReductionElectronicPldBonus">#REF!</definedName>
    <definedName name="NonPldReductionFootnotes">#REF!</definedName>
    <definedName name="NonPldReductionServices">#REF!</definedName>
    <definedName name="NumCells">#REF!</definedName>
    <definedName name="NumCellsR">#REF!</definedName>
    <definedName name="NumMinimumCells">#REF!</definedName>
    <definedName name="NumMinimumCellsR">#REF!</definedName>
    <definedName name="optEEXDMin">#REF!</definedName>
    <definedName name="optEEXPMin">#REF!</definedName>
    <definedName name="optESTDmin">#REF!</definedName>
    <definedName name="optIEXDmin">'[3]2006 Import Exped Incentives'!$AA$9</definedName>
    <definedName name="optIEXSmin">'[3]2006 Import Express Incentives'!$AA$9</definedName>
    <definedName name="optIStdMin">'[3]2006 Import Standard Incentives'!$AA$9</definedName>
    <definedName name="optMinimum">#REF!</definedName>
    <definedName name="Page1ExtServ">#N/A</definedName>
    <definedName name="Page2ExtServ">#N/A</definedName>
    <definedName name="Page3ExtServ">#N/A</definedName>
    <definedName name="PageBreak">#REF!</definedName>
    <definedName name="PageBreak1">#N/A</definedName>
    <definedName name="PageBreak2">#N/A</definedName>
    <definedName name="PctNew">#REF!</definedName>
    <definedName name="PctNewR">#REF!</definedName>
    <definedName name="PctRuralDAS">#REF!</definedName>
    <definedName name="PctRuralDASR">#REF!</definedName>
    <definedName name="PctSuperRuralDAS">#REF!</definedName>
    <definedName name="PctSuperRuralDASR">#REF!</definedName>
    <definedName name="PortfolioTierGrossWeeklyTransportationChargeBands">#REF!</definedName>
    <definedName name="PortfolioTierGrossWeeklyTransportationChargeBandsFootnotes">#REF!</definedName>
    <definedName name="_xlnm.Print_Area" localSheetId="18">'Expedited Export '!$B$17:$S$127</definedName>
    <definedName name="_xlnm.Print_Area" localSheetId="19">'Export CA Standard'!$B$25:$P$84</definedName>
    <definedName name="_xlnm.Print_Area" localSheetId="15">'Export Express'!$B$29:$W$153</definedName>
    <definedName name="_xlnm.Print_Area" localSheetId="17">'Export Express Freight'!$B$29:$S$53</definedName>
    <definedName name="_xlnm.Print_Area" localSheetId="11">'Export Incentives'!$A$1:$R$65</definedName>
    <definedName name="_xlnm.Print_Area" localSheetId="20">'Export MX Standard'!$B$25:$R$85</definedName>
    <definedName name="_xlnm.Print_Area" localSheetId="16">'Export Saver'!$B$29:$S$153</definedName>
    <definedName name="_xlnm.Print_Area" localSheetId="26">'Import CA Standard'!$A$26:$L$85</definedName>
    <definedName name="_xlnm.Print_Area" localSheetId="25">'Import Expedited'!$B$26:$R$162</definedName>
    <definedName name="_xlnm.Print_Area" localSheetId="22">'Import Express'!$B$26:$R$149</definedName>
    <definedName name="_xlnm.Print_Area" localSheetId="24">'Import Express Freight'!$B$26:$R$53</definedName>
    <definedName name="_xlnm.Print_Area" localSheetId="12">'Import Incentives'!$A$1:$Q$61</definedName>
    <definedName name="_xlnm.Print_Area" localSheetId="27">'Import MX Standard'!$B$26:$U$86</definedName>
    <definedName name="_xlnm.Print_Area" localSheetId="23">'Import Saver'!$B$31:$R$147</definedName>
    <definedName name="_xlnm.Print_Area">#REF!</definedName>
    <definedName name="Print_AreaR">#REF!</definedName>
    <definedName name="_xlnm.Print_Titles" localSheetId="18">'Expedited Export '!$17:$19</definedName>
    <definedName name="_xlnm.Print_Titles" localSheetId="15">'Export Express'!$29:$30</definedName>
    <definedName name="_xlnm.Print_Titles" localSheetId="16">'Export Saver'!$29:$30</definedName>
    <definedName name="_xlnm.Print_Titles" localSheetId="25">'Import Expedited'!$26:$28</definedName>
    <definedName name="_xlnm.Print_Titles" localSheetId="22">'Import Express'!$26:$28</definedName>
    <definedName name="_xlnm.Print_Titles" localSheetId="24">'Import Express Freight'!$26:$30</definedName>
    <definedName name="_xlnm.Print_Titles" localSheetId="23">'Import Saver'!$26:$30</definedName>
    <definedName name="_xlnm.Print_Titles">#N/A</definedName>
    <definedName name="ProgramVersion">#N/A</definedName>
    <definedName name="PS10AvgWgtPce">#N/A</definedName>
    <definedName name="PS10AvgZone">#N/A</definedName>
    <definedName name="PS10ComDeliveryDensity">#N/A</definedName>
    <definedName name="PS10CubeFactor">#N/A</definedName>
    <definedName name="PS10Dimmed">#N/A</definedName>
    <definedName name="PS10Duration">#N/A</definedName>
    <definedName name="PS10DurationListRev">#N/A</definedName>
    <definedName name="PS10DurationNetRev">#N/A</definedName>
    <definedName name="PS10EffectiveOff">#N/A</definedName>
    <definedName name="PS10IncentStruct">#N/A</definedName>
    <definedName name="PS10ListRevPce">#N/A</definedName>
    <definedName name="PS10NetRevPce">#N/A</definedName>
    <definedName name="PS10PctCom">#N/A</definedName>
    <definedName name="PS10ResDeliveryDensity">#N/A</definedName>
    <definedName name="PS10ShipmentWeight">#N/A</definedName>
    <definedName name="PS10ShipperCount">#N/A</definedName>
    <definedName name="PS10WeeklyListRev">#N/A</definedName>
    <definedName name="PS10WeeklyNetRev">#N/A</definedName>
    <definedName name="PS10WeeklyVolume">#N/A</definedName>
    <definedName name="PS11AvgWgtPce">#N/A</definedName>
    <definedName name="PS11AvgZone">#N/A</definedName>
    <definedName name="PS11ComDeliveryDensity">#N/A</definedName>
    <definedName name="PS11CubeFactor">#N/A</definedName>
    <definedName name="PS11Dimmed">#N/A</definedName>
    <definedName name="PS11Duration">#N/A</definedName>
    <definedName name="PS11DurationListRev">#N/A</definedName>
    <definedName name="PS11DurationNetRev">#N/A</definedName>
    <definedName name="PS11EffectiveOff">#N/A</definedName>
    <definedName name="PS11IncentStruct">#N/A</definedName>
    <definedName name="PS11ListRevPce">#N/A</definedName>
    <definedName name="PS11NetRevPce">#N/A</definedName>
    <definedName name="PS11PctCom">#N/A</definedName>
    <definedName name="PS11ResDeliveryDensity">#N/A</definedName>
    <definedName name="PS11ShipmentWeight">#N/A</definedName>
    <definedName name="PS11ShipperCount">#N/A</definedName>
    <definedName name="PS11WeeklyListRev">#N/A</definedName>
    <definedName name="PS11WeeklyNetRev">#N/A</definedName>
    <definedName name="PS11WeeklyVolume">#N/A</definedName>
    <definedName name="PS12AvgWgtPce">#N/A</definedName>
    <definedName name="PS12AvgZone">#N/A</definedName>
    <definedName name="PS12ComDeliveryDensity">#N/A</definedName>
    <definedName name="PS12CubeFactor">#N/A</definedName>
    <definedName name="PS12Dimmed">#N/A</definedName>
    <definedName name="PS12Duration">#N/A</definedName>
    <definedName name="PS12DurationListRev">#N/A</definedName>
    <definedName name="PS12DurationNetRev">#N/A</definedName>
    <definedName name="PS12EffectiveOff">#N/A</definedName>
    <definedName name="PS12IncentStruct">#N/A</definedName>
    <definedName name="PS12ListRevPce">#N/A</definedName>
    <definedName name="PS12NetRevPce">#N/A</definedName>
    <definedName name="PS12PctCom">#N/A</definedName>
    <definedName name="PS12ResDeliveryDensity">#N/A</definedName>
    <definedName name="PS12ShipmentWeight">#N/A</definedName>
    <definedName name="PS12ShipperCount">#N/A</definedName>
    <definedName name="PS12WeeklyListRev">#N/A</definedName>
    <definedName name="PS12WeeklyNetRev">#N/A</definedName>
    <definedName name="PS12WeeklyVolume">#N/A</definedName>
    <definedName name="PS13AvgWgtPce">#N/A</definedName>
    <definedName name="PS13AvgZone">#N/A</definedName>
    <definedName name="PS13ComDeliveryDensity">#N/A</definedName>
    <definedName name="PS13CubeFactor">#N/A</definedName>
    <definedName name="PS13Dimmed">#N/A</definedName>
    <definedName name="PS13Duration">#N/A</definedName>
    <definedName name="PS13DurationListRev">#N/A</definedName>
    <definedName name="PS13DurationNetRev">#N/A</definedName>
    <definedName name="PS13EffectiveOff">#N/A</definedName>
    <definedName name="PS13IncentStruct">#N/A</definedName>
    <definedName name="PS13ListRevPce">#N/A</definedName>
    <definedName name="PS13NetRevPce">#N/A</definedName>
    <definedName name="PS13PctCom">#N/A</definedName>
    <definedName name="PS13ResDeliveryDensity">#N/A</definedName>
    <definedName name="PS13ShipmentWeight">#N/A</definedName>
    <definedName name="PS13ShipperCount">#N/A</definedName>
    <definedName name="PS13WeeklyListRev">#N/A</definedName>
    <definedName name="PS13WeeklyNetRev">#N/A</definedName>
    <definedName name="PS13WeeklyVolume">#N/A</definedName>
    <definedName name="PS14AvgWgtPce">#N/A</definedName>
    <definedName name="PS14AvgZone">#N/A</definedName>
    <definedName name="PS14ComDeliveryDensity">#N/A</definedName>
    <definedName name="PS14CubeFactor">#N/A</definedName>
    <definedName name="PS14Dimmed">#N/A</definedName>
    <definedName name="PS14Duration">#N/A</definedName>
    <definedName name="PS14DurationListRev">#N/A</definedName>
    <definedName name="PS14DurationNetRev">#N/A</definedName>
    <definedName name="PS14EffectiveOff">#N/A</definedName>
    <definedName name="PS14IncentStruct">#N/A</definedName>
    <definedName name="PS14ListRevPce">#N/A</definedName>
    <definedName name="PS14NetRevPce">#N/A</definedName>
    <definedName name="PS14PctCom">#N/A</definedName>
    <definedName name="PS14ResDeliveryDensity">#N/A</definedName>
    <definedName name="PS14ShipmentWeight">#N/A</definedName>
    <definedName name="PS14ShipperCount">#N/A</definedName>
    <definedName name="PS14WeeklyListRev">#N/A</definedName>
    <definedName name="PS14WeeklyNetRev">#N/A</definedName>
    <definedName name="PS14WeeklyVolume">#N/A</definedName>
    <definedName name="PS15AvgWgtPce">#N/A</definedName>
    <definedName name="PS15AvgZone">#N/A</definedName>
    <definedName name="PS15ComDeliveryDensity">#N/A</definedName>
    <definedName name="PS15CubeFactor">#N/A</definedName>
    <definedName name="PS15Dimmed">#N/A</definedName>
    <definedName name="PS15Duration">#N/A</definedName>
    <definedName name="PS15DurationListRev">#N/A</definedName>
    <definedName name="PS15DurationNetRev">#N/A</definedName>
    <definedName name="PS15EffectiveOff">#N/A</definedName>
    <definedName name="PS15IncentStruct">#N/A</definedName>
    <definedName name="PS15ListRevPce">#N/A</definedName>
    <definedName name="PS15NetRevPce">#N/A</definedName>
    <definedName name="PS15PctCom">#N/A</definedName>
    <definedName name="PS15ResDeliveryDensity">#N/A</definedName>
    <definedName name="PS15ShipmentWeight">#N/A</definedName>
    <definedName name="PS15ShipperCount">#N/A</definedName>
    <definedName name="PS15WeeklyListRev">#N/A</definedName>
    <definedName name="PS15WeeklyNetRev">#N/A</definedName>
    <definedName name="PS15WeeklyVolume">#N/A</definedName>
    <definedName name="PS16AvgWgtPce">#N/A</definedName>
    <definedName name="PS16AvgZone">#N/A</definedName>
    <definedName name="PS16ComDeliveryDensity">#N/A</definedName>
    <definedName name="PS16CubeFactor">#N/A</definedName>
    <definedName name="PS16Dimmed">#N/A</definedName>
    <definedName name="PS16Duration">#N/A</definedName>
    <definedName name="PS16DurationListRev">#N/A</definedName>
    <definedName name="PS16DurationNetRev">#N/A</definedName>
    <definedName name="PS16EffectiveOff">#N/A</definedName>
    <definedName name="PS16IncentStruct">#N/A</definedName>
    <definedName name="PS16ListRevPce">#N/A</definedName>
    <definedName name="PS16NetRevPce">#N/A</definedName>
    <definedName name="PS16PctCom">#N/A</definedName>
    <definedName name="PS16ResDeliveryDensity">#N/A</definedName>
    <definedName name="PS16ShipmentWeight">#N/A</definedName>
    <definedName name="PS16ShipperCount">#N/A</definedName>
    <definedName name="PS16WeeklyListRev">#N/A</definedName>
    <definedName name="PS16WeeklyNetRev">#N/A</definedName>
    <definedName name="PS16WeeklyVolume">#N/A</definedName>
    <definedName name="PS17AvgWgtPce">#N/A</definedName>
    <definedName name="PS17AvgZone">#N/A</definedName>
    <definedName name="PS17ComDeliveryDensity">#N/A</definedName>
    <definedName name="PS17CubeFactor">#N/A</definedName>
    <definedName name="PS17Dimmed">#N/A</definedName>
    <definedName name="PS17Duration">#N/A</definedName>
    <definedName name="PS17DurationListRev">#N/A</definedName>
    <definedName name="PS17DurationNetRev">#N/A</definedName>
    <definedName name="PS17EffectiveOff">#N/A</definedName>
    <definedName name="PS17IncentStruct">#N/A</definedName>
    <definedName name="PS17ListRevPce">#N/A</definedName>
    <definedName name="PS17NetRevPce">#N/A</definedName>
    <definedName name="PS17PctCom">#N/A</definedName>
    <definedName name="PS17ResDeliveryDensity">#N/A</definedName>
    <definedName name="PS17ShipmentWeight">#N/A</definedName>
    <definedName name="PS17ShipperCount">#N/A</definedName>
    <definedName name="PS17WeeklyListRev">#N/A</definedName>
    <definedName name="PS17WeeklyNetRev">#N/A</definedName>
    <definedName name="PS17WeeklyVolume">#N/A</definedName>
    <definedName name="PS18AvgWgtPce">#N/A</definedName>
    <definedName name="PS18AvgZone">#N/A</definedName>
    <definedName name="PS18ComDeliveryDensity">#N/A</definedName>
    <definedName name="PS18CubeFactor">#N/A</definedName>
    <definedName name="PS18Dimmed">#N/A</definedName>
    <definedName name="PS18Duration">#N/A</definedName>
    <definedName name="PS18DurationListRev">#N/A</definedName>
    <definedName name="PS18DurationNetRev">#N/A</definedName>
    <definedName name="PS18EffectiveOff">#N/A</definedName>
    <definedName name="PS18IncentStruct">#N/A</definedName>
    <definedName name="PS18ListRevPce">#N/A</definedName>
    <definedName name="PS18NetRevPce">#N/A</definedName>
    <definedName name="PS18PctCom">#N/A</definedName>
    <definedName name="PS18ResDeliveryDensity">#N/A</definedName>
    <definedName name="PS18ShipmentWeight">#N/A</definedName>
    <definedName name="PS18ShipperCount">#N/A</definedName>
    <definedName name="PS18WeeklyListRev">#N/A</definedName>
    <definedName name="PS18WeeklyNetRev">#N/A</definedName>
    <definedName name="PS18WeeklyVolume">#N/A</definedName>
    <definedName name="PS19AvgWgtPce">#N/A</definedName>
    <definedName name="PS19AvgZone">#N/A</definedName>
    <definedName name="PS19ComDeliveryDensity">#N/A</definedName>
    <definedName name="PS19CubeFactor">#N/A</definedName>
    <definedName name="PS19Dimmed">#N/A</definedName>
    <definedName name="PS19Duration">#N/A</definedName>
    <definedName name="PS19DurationListRev">#N/A</definedName>
    <definedName name="PS19DurationNetRev">#N/A</definedName>
    <definedName name="PS19EffectiveOff">#N/A</definedName>
    <definedName name="PS19IncentStruct">#N/A</definedName>
    <definedName name="PS19ListRevPce">#N/A</definedName>
    <definedName name="PS19NetRevPce">#N/A</definedName>
    <definedName name="PS19PctCom">#N/A</definedName>
    <definedName name="PS19ResDeliveryDensity">#N/A</definedName>
    <definedName name="PS19ShipmentWeight">#N/A</definedName>
    <definedName name="PS19ShipperCount">#N/A</definedName>
    <definedName name="PS19WeeklyListRev">#N/A</definedName>
    <definedName name="PS19WeeklyNetRev">#N/A</definedName>
    <definedName name="PS19WeeklyVolume">#N/A</definedName>
    <definedName name="PS20AvgWgtPce">#N/A</definedName>
    <definedName name="PS20AvgZone">#N/A</definedName>
    <definedName name="PS20ComDeliveryDensity">#N/A</definedName>
    <definedName name="PS20CubeFactor">#N/A</definedName>
    <definedName name="PS20Dimmed">#N/A</definedName>
    <definedName name="PS20Duration">#N/A</definedName>
    <definedName name="PS20DurationListRev">#N/A</definedName>
    <definedName name="PS20DurationNetRev">#N/A</definedName>
    <definedName name="PS20EffectiveOff">#N/A</definedName>
    <definedName name="PS20IncentStruct">#N/A</definedName>
    <definedName name="PS20ListRevPce">#N/A</definedName>
    <definedName name="PS20NetRevPce">#N/A</definedName>
    <definedName name="PS20PctCom">#N/A</definedName>
    <definedName name="PS20ResDeliveryDensity">#N/A</definedName>
    <definedName name="PS20ShipmentWeight">#N/A</definedName>
    <definedName name="PS20ShipperCount">#N/A</definedName>
    <definedName name="PS20WeeklyListRev">#N/A</definedName>
    <definedName name="PS20WeeklyNetRev">#N/A</definedName>
    <definedName name="PS20WeeklyVolume">#N/A</definedName>
    <definedName name="PS21AvgWgtPce">#N/A</definedName>
    <definedName name="PS21AvgZone">#N/A</definedName>
    <definedName name="PS21ComDeliveryDensity">#N/A</definedName>
    <definedName name="PS21CubeFactor">#N/A</definedName>
    <definedName name="PS21Duration">#N/A</definedName>
    <definedName name="PS21DurationListRev">#N/A</definedName>
    <definedName name="PS21DurationNetRev">#N/A</definedName>
    <definedName name="PS21EffectiveOff">#N/A</definedName>
    <definedName name="PS21IncentStruct">#N/A</definedName>
    <definedName name="PS21ListRevPce">#N/A</definedName>
    <definedName name="PS21NetRevPce">#N/A</definedName>
    <definedName name="PS21PctCom">#N/A</definedName>
    <definedName name="PS21ResDeliveryDensity">#N/A</definedName>
    <definedName name="PS21ShipperCount">#N/A</definedName>
    <definedName name="PS21WeeklyListRev">#N/A</definedName>
    <definedName name="PS21WeeklyNetRev">#N/A</definedName>
    <definedName name="PS21WeeklyVolume">#N/A</definedName>
    <definedName name="PS4AvgWgtPce">#N/A</definedName>
    <definedName name="PS4AvgZone">#N/A</definedName>
    <definedName name="PS4ComDeliveryDensity">#N/A</definedName>
    <definedName name="PS4CubeFactor">#N/A</definedName>
    <definedName name="PS4Dimmed">#N/A</definedName>
    <definedName name="PS4Duration">#N/A</definedName>
    <definedName name="PS4DurationListRev">#N/A</definedName>
    <definedName name="PS4DurationNetRev">#N/A</definedName>
    <definedName name="PS4EffectiveOff">#N/A</definedName>
    <definedName name="PS4IncentStruct">#N/A</definedName>
    <definedName name="PS4ListRevPce">#N/A</definedName>
    <definedName name="PS4NetRevPce">#N/A</definedName>
    <definedName name="PS4PctCom">#N/A</definedName>
    <definedName name="PS4ResDeliveryDensity">#N/A</definedName>
    <definedName name="PS4ShipmentWeight">#N/A</definedName>
    <definedName name="PS4ShipperCount">#N/A</definedName>
    <definedName name="PS4WeeklyListRev">#N/A</definedName>
    <definedName name="PS4WeeklyNetRev">#N/A</definedName>
    <definedName name="PS4WeeklyVolume">#N/A</definedName>
    <definedName name="PS5AvgWgtPce">#N/A</definedName>
    <definedName name="PS5AvgZone">#N/A</definedName>
    <definedName name="PS5ComDeliveryDensity">#N/A</definedName>
    <definedName name="PS5CubeFactor">#N/A</definedName>
    <definedName name="PS5Dimmed">#N/A</definedName>
    <definedName name="PS5Duration">#N/A</definedName>
    <definedName name="PS5DurationListRev">#N/A</definedName>
    <definedName name="PS5DurationNetRev">#N/A</definedName>
    <definedName name="PS5EffectiveOff">#N/A</definedName>
    <definedName name="PS5IncentStruct">#N/A</definedName>
    <definedName name="PS5ListRevPce">#N/A</definedName>
    <definedName name="PS5NetRevPce">#N/A</definedName>
    <definedName name="PS5PctCom">#N/A</definedName>
    <definedName name="PS5ResDeliveryDensity">#N/A</definedName>
    <definedName name="PS5ShipmentWeight">#N/A</definedName>
    <definedName name="PS5ShipperCount">#N/A</definedName>
    <definedName name="PS5WeeklyListRev">#N/A</definedName>
    <definedName name="PS5WeeklyNetRev">#N/A</definedName>
    <definedName name="PS5WeeklyVolume">#N/A</definedName>
    <definedName name="PS6AvgWgtPce">#N/A</definedName>
    <definedName name="PS6AvgZone">#N/A</definedName>
    <definedName name="PS6ComDeliveryDensity">#N/A</definedName>
    <definedName name="PS6CubeFactor">#N/A</definedName>
    <definedName name="PS6Dimmed">#N/A</definedName>
    <definedName name="PS6Duration">#N/A</definedName>
    <definedName name="PS6DurationListRev">#N/A</definedName>
    <definedName name="PS6DurationNetRev">#N/A</definedName>
    <definedName name="PS6EffectiveOff">#N/A</definedName>
    <definedName name="PS6IncentStruct">#N/A</definedName>
    <definedName name="PS6ListRevPce">#N/A</definedName>
    <definedName name="PS6NetRevPce">#N/A</definedName>
    <definedName name="PS6PctCom">#N/A</definedName>
    <definedName name="PS6ResDeliveryDensity">#N/A</definedName>
    <definedName name="PS6ShipmentWeight">#N/A</definedName>
    <definedName name="PS6ShipperCount">#N/A</definedName>
    <definedName name="PS6WeeklyListRev">#N/A</definedName>
    <definedName name="PS6WeeklyNetRev">#N/A</definedName>
    <definedName name="PS6WeeklyVolume">#N/A</definedName>
    <definedName name="PS7AvgWgtPce">#N/A</definedName>
    <definedName name="PS7AvgZone">#N/A</definedName>
    <definedName name="PS7ComDeliveryDensity">#N/A</definedName>
    <definedName name="PS7CubeFactor">#N/A</definedName>
    <definedName name="PS7Dimmed">#N/A</definedName>
    <definedName name="PS7Duration">#N/A</definedName>
    <definedName name="PS7DurationListRev">#N/A</definedName>
    <definedName name="PS7DurationNetRev">#N/A</definedName>
    <definedName name="PS7EffectiveOff">#N/A</definedName>
    <definedName name="PS7IncentStruct">#N/A</definedName>
    <definedName name="PS7ListRevPce">#N/A</definedName>
    <definedName name="PS7NetRevPce">#N/A</definedName>
    <definedName name="PS7PctCom">#N/A</definedName>
    <definedName name="PS7ResDeliveryDensity">#N/A</definedName>
    <definedName name="PS7ShipmentWeight">#N/A</definedName>
    <definedName name="PS7ShipperCount">#N/A</definedName>
    <definedName name="PS7WeeklyListRev">#N/A</definedName>
    <definedName name="PS7WeeklyNetRev">#N/A</definedName>
    <definedName name="PS7WeeklyVolume">#N/A</definedName>
    <definedName name="PS8AvgWgtPce">#N/A</definedName>
    <definedName name="PS8AvgZone">#N/A</definedName>
    <definedName name="PS8ComDeliveryDensity">#N/A</definedName>
    <definedName name="PS8CubeFactor">#N/A</definedName>
    <definedName name="PS8Dimmed">#N/A</definedName>
    <definedName name="PS8Duration">#N/A</definedName>
    <definedName name="PS8DurationListRev">#N/A</definedName>
    <definedName name="PS8DurationNetRev">#N/A</definedName>
    <definedName name="PS8EffectiveOff">#N/A</definedName>
    <definedName name="PS8IncentStruct">#N/A</definedName>
    <definedName name="PS8ListRevPce">#N/A</definedName>
    <definedName name="PS8NetRevPce">#N/A</definedName>
    <definedName name="PS8PctCom">#N/A</definedName>
    <definedName name="PS8ResDeliveryDensity">#N/A</definedName>
    <definedName name="PS8ShipmentWeight">#N/A</definedName>
    <definedName name="PS8ShipperCount">#N/A</definedName>
    <definedName name="PS8WeeklyListRev">#N/A</definedName>
    <definedName name="PS8WeeklyNetRev">#N/A</definedName>
    <definedName name="PS8WeeklyVolume">#N/A</definedName>
    <definedName name="PS9AvgWgtPce">#N/A</definedName>
    <definedName name="PS9AvgZone">#N/A</definedName>
    <definedName name="PS9ComDeliveryDensity">#N/A</definedName>
    <definedName name="PS9CubeFactor">#N/A</definedName>
    <definedName name="PS9Dimmed">#N/A</definedName>
    <definedName name="PS9Duration">#N/A</definedName>
    <definedName name="PS9DurationListRev">#N/A</definedName>
    <definedName name="PS9DurationNetRev">#N/A</definedName>
    <definedName name="PS9EffectiveOff">#N/A</definedName>
    <definedName name="PS9IncentStruct">#N/A</definedName>
    <definedName name="PS9ListRevPce">#N/A</definedName>
    <definedName name="PS9NetRevPce">#N/A</definedName>
    <definedName name="PS9PctCom">#N/A</definedName>
    <definedName name="PS9ResDeliveryDensity">#N/A</definedName>
    <definedName name="PS9ShipmentWeight">#N/A</definedName>
    <definedName name="PS9ShipperCount">#N/A</definedName>
    <definedName name="PS9WeeklyListRev">#N/A</definedName>
    <definedName name="PS9WeeklyNetRev">#N/A</definedName>
    <definedName name="PS9WeeklyVolume">#N/A</definedName>
    <definedName name="RateYear">#REF!</definedName>
    <definedName name="RecTier">#REF!</definedName>
    <definedName name="RecTierR">#REF!</definedName>
    <definedName name="ReportArea">#N/A</definedName>
    <definedName name="ReqCellByCell">#REF!</definedName>
    <definedName name="ReqCellByCellR">#REF!</definedName>
    <definedName name="ReqInc">#REF!</definedName>
    <definedName name="ReqIncR">#REF!</definedName>
    <definedName name="RequiredFields_Cover">[1]Cover!$I$21:$I$28,[1]Cover!$C$8:$C$9,[1]Cover!$C$13:$C$14,[1]Cover!$C$5,[1]Cover!$I$5,[1]Cover!$I$13:$I$14,[1]Cover!$I$7:$I$8</definedName>
    <definedName name="ResetImport">'[3]2006 Import Express Incentives'!#REF!</definedName>
    <definedName name="ResetImportMins">#REF!</definedName>
    <definedName name="ResetMins">#REF!</definedName>
    <definedName name="ResiAirVolume">'[1]Shipper Volume'!$A$13:$IV$14,'[1]Shipper Volume'!$A$17:$IV$18,'[1]Shipper Volume'!$A$21:$IV$22,'[1]Shipper Volume'!$A$25:$IV$26</definedName>
    <definedName name="ResiSurcharge">#REF!</definedName>
    <definedName name="ResiSurchargeR">#REF!</definedName>
    <definedName name="RPPAdj">#REF!</definedName>
    <definedName name="RPPAdjFlag">#REF!</definedName>
    <definedName name="Saver_Ltr">#REF!</definedName>
    <definedName name="Saver_Resi_Bid">#REF!</definedName>
    <definedName name="SaverPkg_Wt">#REF!</definedName>
    <definedName name="SaverPkg_Zips">#REF!</definedName>
    <definedName name="ServiceName">#N/A</definedName>
    <definedName name="SeventyRow">#REF!</definedName>
    <definedName name="SeventyRowR">#REF!</definedName>
    <definedName name="ShipperList">#REF!</definedName>
    <definedName name="SpecializedMinimumCommitment">#REF!</definedName>
    <definedName name="SPPQR_BidName">#REF!</definedName>
    <definedName name="SPPQR_BidNumber">#REF!</definedName>
    <definedName name="SPPQR_Packet">#REF!</definedName>
    <definedName name="Start">#REF!</definedName>
    <definedName name="StatusCodes">#REF!</definedName>
    <definedName name="SurePostIncentivesUpsServicesMinimumPer">#REF!</definedName>
    <definedName name="SurePostIncentivesUpsSurePost1LbOrGreater">#REF!</definedName>
    <definedName name="SurePostIncentivesUpsSurePostLessThan1Lb">#REF!</definedName>
    <definedName name="SVRDOC">#REF!</definedName>
    <definedName name="SVRLTR">#REF!</definedName>
    <definedName name="SVRPAK">#REF!</definedName>
    <definedName name="SVRPKG">#REF!</definedName>
    <definedName name="Table1">#REF!</definedName>
    <definedName name="Table2">#REF!</definedName>
    <definedName name="ThreeDay_Resi_Bid">#REF!</definedName>
    <definedName name="ThreeDSCom_Wt">#REF!</definedName>
    <definedName name="ThreeDSCom_Zips">#REF!</definedName>
    <definedName name="ThreeDSRes_Wt">#REF!</definedName>
    <definedName name="ThreeDSRes_Zips">#REF!</definedName>
    <definedName name="ThreePart">#N/A</definedName>
    <definedName name="TierInc">#REF!</definedName>
    <definedName name="TierIncR">#REF!</definedName>
    <definedName name="TierPct">#N/A</definedName>
    <definedName name="TierPlusInfo">#N/A</definedName>
    <definedName name="TierScalar">#REF!</definedName>
    <definedName name="TierScalarR">#REF!</definedName>
    <definedName name="TierThreshold">#REF!</definedName>
    <definedName name="TierThresholdR">#REF!</definedName>
    <definedName name="Title">#REF!</definedName>
    <definedName name="Title2">#REF!</definedName>
    <definedName name="Title3">#REF!</definedName>
    <definedName name="TwoDA_Ltr">#REF!</definedName>
    <definedName name="TwoDA_Resi_Bid">#REF!</definedName>
    <definedName name="TwoDAPkg_Wt">#REF!</definedName>
    <definedName name="TwoDAPkg_Zips">#REF!</definedName>
    <definedName name="TwoDM_Ltr">#REF!</definedName>
    <definedName name="TwoDMPkg_Wt">#REF!</definedName>
    <definedName name="TwoDMPkg_Zips">#REF!</definedName>
    <definedName name="UPSTier">'[4]Customer Info'!$E$28</definedName>
    <definedName name="UserChoice">#REF!</definedName>
    <definedName name="UserChoiceR">#REF!</definedName>
    <definedName name="UseTierPlus">#REF!</definedName>
    <definedName name="UseTierPlusR">#REF!</definedName>
    <definedName name="Valid_AGSR">#REF!</definedName>
    <definedName name="Valid_CWTTier">#REF!</definedName>
    <definedName name="Valid_Export">#REF!</definedName>
    <definedName name="Valid_Import">#REF!</definedName>
    <definedName name="Valid_PaymentTerms">#REF!</definedName>
    <definedName name="Valid_PkgSamples">#REF!</definedName>
    <definedName name="Valid_TDCB">#REF!</definedName>
    <definedName name="Valid_WorldEase">#REF!</definedName>
    <definedName name="VolDist">#REF!</definedName>
    <definedName name="VolDistR">#REF!</definedName>
    <definedName name="VolStart">#REF!</definedName>
    <definedName name="VolStartR">#REF!</definedName>
    <definedName name="Volume">#REF!</definedName>
    <definedName name="VolumeR">#REF!</definedName>
    <definedName name="WgtMin">#REF!</definedName>
    <definedName name="WgtMinR">#REF!</definedName>
    <definedName name="WXDDOC">#REF!</definedName>
    <definedName name="WXPNDPAL">#REF!</definedName>
    <definedName name="WXPPAL">#REF!</definedName>
    <definedName name="WXSDOC">#REF!</definedName>
    <definedName name="WXSLTR">#REF!</definedName>
    <definedName name="WXSPAK">#REF!</definedName>
    <definedName name="WXSPKG">#REF!</definedName>
    <definedName name="ZnMin">#REF!</definedName>
    <definedName name="ZnMinR">#REF!</definedName>
    <definedName name="ZoneHdr1">#N/A</definedName>
    <definedName name="ZoneHdr10">#N/A</definedName>
    <definedName name="ZoneHdr2">#N/A</definedName>
    <definedName name="ZoneHdr3">#N/A</definedName>
    <definedName name="ZoneHdr4">#N/A</definedName>
    <definedName name="ZoneHdr5">#N/A</definedName>
    <definedName name="ZoneHdr6">#N/A</definedName>
    <definedName name="ZoneHdr7">#N/A</definedName>
    <definedName name="ZoneHdr8">#N/A</definedName>
    <definedName name="ZoneHdr9">#N/A</definedName>
    <definedName name="ZONELU">[4]SURCHARGES!$B$9:$D$59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71" l="1"/>
  <c r="B105" i="76"/>
  <c r="B106" i="76" s="1"/>
  <c r="B107" i="76" s="1"/>
  <c r="B108" i="76" s="1"/>
  <c r="B109" i="76" s="1"/>
  <c r="B110" i="76" s="1"/>
  <c r="B111" i="76" s="1"/>
  <c r="B112" i="76" s="1"/>
  <c r="B113" i="76" s="1"/>
  <c r="B114" i="76" s="1"/>
  <c r="B115" i="76" s="1"/>
  <c r="B116" i="76" s="1"/>
  <c r="B117" i="76" s="1"/>
  <c r="B118" i="76" s="1"/>
  <c r="B119" i="76" s="1"/>
  <c r="B120" i="76" s="1"/>
  <c r="B121" i="76" s="1"/>
  <c r="B122" i="76" s="1"/>
  <c r="B123" i="76" s="1"/>
  <c r="B124" i="76" s="1"/>
  <c r="B125" i="76" s="1"/>
  <c r="B126" i="76" s="1"/>
  <c r="B127" i="76" s="1"/>
  <c r="B128" i="76" s="1"/>
  <c r="B129" i="76" s="1"/>
  <c r="B130" i="76" s="1"/>
  <c r="B131" i="76" s="1"/>
  <c r="B132" i="76" s="1"/>
  <c r="B133" i="76" s="1"/>
  <c r="B134" i="76" s="1"/>
  <c r="B135" i="76" s="1"/>
  <c r="B136" i="76" s="1"/>
  <c r="B137" i="76" s="1"/>
  <c r="B138" i="76" s="1"/>
  <c r="B139" i="76" s="1"/>
  <c r="B140" i="76" s="1"/>
  <c r="B141" i="76" s="1"/>
  <c r="B142" i="76" s="1"/>
  <c r="B143" i="76" s="1"/>
  <c r="B144" i="76" s="1"/>
  <c r="B145" i="76" s="1"/>
  <c r="B146" i="76" s="1"/>
  <c r="B147" i="76" s="1"/>
  <c r="B148" i="76" s="1"/>
  <c r="B149" i="76" s="1"/>
  <c r="B150" i="76" s="1"/>
  <c r="B151" i="76" s="1"/>
  <c r="B152" i="76" s="1"/>
  <c r="B153" i="76" s="1"/>
  <c r="B154" i="76" s="1"/>
  <c r="B155" i="76" s="1"/>
  <c r="B156" i="76" s="1"/>
  <c r="B157" i="76" s="1"/>
  <c r="B158" i="76" s="1"/>
  <c r="B159" i="76" s="1"/>
  <c r="B160" i="76" s="1"/>
  <c r="B161" i="76" s="1"/>
  <c r="B162" i="76" s="1"/>
  <c r="B163" i="76" s="1"/>
  <c r="B164" i="76" s="1"/>
  <c r="B165" i="76" s="1"/>
  <c r="B166" i="76" s="1"/>
  <c r="B167" i="76" s="1"/>
  <c r="B168" i="76" s="1"/>
  <c r="B169" i="76" s="1"/>
  <c r="B170" i="76" s="1"/>
  <c r="B171" i="76" s="1"/>
  <c r="B172" i="76" s="1"/>
  <c r="B173" i="76" s="1"/>
  <c r="B174" i="76" s="1"/>
  <c r="B175" i="76" s="1"/>
  <c r="B176" i="76" s="1"/>
  <c r="B177" i="76" s="1"/>
  <c r="B178" i="76" s="1"/>
  <c r="B179" i="76" s="1"/>
  <c r="B180" i="76" s="1"/>
  <c r="B181" i="76" s="1"/>
  <c r="B182" i="76" s="1"/>
  <c r="B183" i="76" s="1"/>
  <c r="B184" i="76" s="1"/>
  <c r="B185" i="76" s="1"/>
  <c r="B186" i="76" s="1"/>
  <c r="B187" i="76" s="1"/>
  <c r="B188" i="76" s="1"/>
  <c r="U79" i="76"/>
  <c r="T79" i="76"/>
  <c r="S79" i="76"/>
  <c r="R78" i="76"/>
  <c r="Q78" i="76"/>
  <c r="P78" i="76"/>
  <c r="O78" i="76"/>
  <c r="N78" i="76"/>
  <c r="M78" i="76"/>
  <c r="L78" i="76"/>
  <c r="U76" i="76"/>
  <c r="U80" i="76" s="1"/>
  <c r="T76" i="76"/>
  <c r="T80" i="76" s="1"/>
  <c r="S76" i="76"/>
  <c r="S80" i="76" s="1"/>
  <c r="R75" i="76"/>
  <c r="Q75" i="76"/>
  <c r="P75" i="76"/>
  <c r="O75" i="76"/>
  <c r="N75" i="76"/>
  <c r="M75" i="76"/>
  <c r="L75" i="76"/>
  <c r="U73" i="76"/>
  <c r="U77" i="76" s="1"/>
  <c r="T73" i="76"/>
  <c r="T77" i="76" s="1"/>
  <c r="S73" i="76"/>
  <c r="S77" i="76" s="1"/>
  <c r="R72" i="76"/>
  <c r="S72" i="76" s="1"/>
  <c r="T72" i="76" s="1"/>
  <c r="U72" i="76" s="1"/>
  <c r="Q72" i="76"/>
  <c r="P72" i="76"/>
  <c r="O72" i="76"/>
  <c r="N72" i="76"/>
  <c r="M72" i="76"/>
  <c r="L72" i="76"/>
  <c r="S69" i="76"/>
  <c r="S74" i="76" s="1"/>
  <c r="S68" i="76"/>
  <c r="S67" i="76"/>
  <c r="S66" i="76"/>
  <c r="S65" i="76"/>
  <c r="S64" i="76"/>
  <c r="S63" i="76"/>
  <c r="S62" i="76"/>
  <c r="S61" i="76"/>
  <c r="S60" i="76"/>
  <c r="S59" i="76"/>
  <c r="S58" i="76"/>
  <c r="S57" i="76"/>
  <c r="S56" i="76"/>
  <c r="S55" i="76"/>
  <c r="S54" i="76"/>
  <c r="S53" i="76"/>
  <c r="S52" i="76"/>
  <c r="S51" i="76"/>
  <c r="S50" i="76"/>
  <c r="S49" i="76"/>
  <c r="S48" i="76"/>
  <c r="S47" i="76"/>
  <c r="S46" i="76"/>
  <c r="S45" i="76"/>
  <c r="S44" i="76"/>
  <c r="S43" i="76"/>
  <c r="S42" i="76"/>
  <c r="S41" i="76"/>
  <c r="S40" i="76"/>
  <c r="S39" i="76"/>
  <c r="S38" i="76"/>
  <c r="S37" i="76"/>
  <c r="S36" i="76"/>
  <c r="K36" i="76"/>
  <c r="K37" i="76" s="1"/>
  <c r="K38" i="76" s="1"/>
  <c r="K39" i="76" s="1"/>
  <c r="K40" i="76" s="1"/>
  <c r="K41" i="76" s="1"/>
  <c r="K42" i="76" s="1"/>
  <c r="K43" i="76" s="1"/>
  <c r="K44" i="76" s="1"/>
  <c r="K45" i="76" s="1"/>
  <c r="K46" i="76" s="1"/>
  <c r="K47" i="76" s="1"/>
  <c r="K48" i="76" s="1"/>
  <c r="K49" i="76" s="1"/>
  <c r="K50" i="76" s="1"/>
  <c r="K51" i="76" s="1"/>
  <c r="K52" i="76" s="1"/>
  <c r="K53" i="76" s="1"/>
  <c r="K54" i="76" s="1"/>
  <c r="K55" i="76" s="1"/>
  <c r="B36" i="76"/>
  <c r="B37" i="76" s="1"/>
  <c r="B38" i="76" s="1"/>
  <c r="B39" i="76" s="1"/>
  <c r="B40" i="76" s="1"/>
  <c r="B41" i="76" s="1"/>
  <c r="B42" i="76" s="1"/>
  <c r="B43" i="76" s="1"/>
  <c r="B44" i="76" s="1"/>
  <c r="B45" i="76" s="1"/>
  <c r="B46" i="76" s="1"/>
  <c r="B47" i="76" s="1"/>
  <c r="B48" i="76" s="1"/>
  <c r="B49" i="76" s="1"/>
  <c r="B50" i="76" s="1"/>
  <c r="B51" i="76" s="1"/>
  <c r="B52" i="76" s="1"/>
  <c r="B53" i="76" s="1"/>
  <c r="B54" i="76" s="1"/>
  <c r="B55" i="76" s="1"/>
  <c r="B56" i="76" s="1"/>
  <c r="B57" i="76" s="1"/>
  <c r="B58" i="76" s="1"/>
  <c r="B59" i="76" s="1"/>
  <c r="B60" i="76" s="1"/>
  <c r="B61" i="76" s="1"/>
  <c r="B62" i="76" s="1"/>
  <c r="B63" i="76" s="1"/>
  <c r="B64" i="76" s="1"/>
  <c r="B65" i="76" s="1"/>
  <c r="B66" i="76" s="1"/>
  <c r="B67" i="76" s="1"/>
  <c r="B68" i="76" s="1"/>
  <c r="B69" i="76" s="1"/>
  <c r="B70" i="76" s="1"/>
  <c r="B71" i="76" s="1"/>
  <c r="B72" i="76" s="1"/>
  <c r="B73" i="76" s="1"/>
  <c r="B74" i="76" s="1"/>
  <c r="B75" i="76" s="1"/>
  <c r="B76" i="76" s="1"/>
  <c r="B77" i="76" s="1"/>
  <c r="B78" i="76" s="1"/>
  <c r="B79" i="76" s="1"/>
  <c r="B80" i="76" s="1"/>
  <c r="B81" i="76" s="1"/>
  <c r="B82" i="76" s="1"/>
  <c r="B83" i="76" s="1"/>
  <c r="B84" i="76" s="1"/>
  <c r="S35" i="76"/>
  <c r="R34" i="76"/>
  <c r="S34" i="76" s="1"/>
  <c r="T34" i="76" s="1"/>
  <c r="U34" i="76" s="1"/>
  <c r="Q34" i="76"/>
  <c r="P34" i="76"/>
  <c r="O34" i="76"/>
  <c r="N34" i="76"/>
  <c r="M34" i="76"/>
  <c r="L34" i="76"/>
  <c r="B29" i="76"/>
  <c r="I11" i="76"/>
  <c r="H11" i="76"/>
  <c r="G11" i="76"/>
  <c r="F11" i="76"/>
  <c r="E11" i="76"/>
  <c r="D11" i="76"/>
  <c r="C11" i="76"/>
  <c r="I8" i="76"/>
  <c r="R77" i="76" s="1"/>
  <c r="H8" i="76"/>
  <c r="G8" i="76"/>
  <c r="P74" i="76" s="1"/>
  <c r="F8" i="76"/>
  <c r="E8" i="76"/>
  <c r="D8" i="76"/>
  <c r="C8" i="76"/>
  <c r="B104" i="75"/>
  <c r="B105" i="75" s="1"/>
  <c r="B106" i="75" s="1"/>
  <c r="B107" i="75" s="1"/>
  <c r="B108" i="75" s="1"/>
  <c r="B109" i="75" s="1"/>
  <c r="B110" i="75" s="1"/>
  <c r="B111" i="75" s="1"/>
  <c r="B112" i="75" s="1"/>
  <c r="B113" i="75" s="1"/>
  <c r="B114" i="75" s="1"/>
  <c r="B115" i="75" s="1"/>
  <c r="B116" i="75" s="1"/>
  <c r="B117" i="75" s="1"/>
  <c r="B118" i="75" s="1"/>
  <c r="B119" i="75" s="1"/>
  <c r="B120" i="75" s="1"/>
  <c r="B121" i="75" s="1"/>
  <c r="B122" i="75" s="1"/>
  <c r="B123" i="75" s="1"/>
  <c r="B124" i="75" s="1"/>
  <c r="B125" i="75" s="1"/>
  <c r="B126" i="75" s="1"/>
  <c r="B127" i="75" s="1"/>
  <c r="B128" i="75" s="1"/>
  <c r="B129" i="75" s="1"/>
  <c r="B130" i="75" s="1"/>
  <c r="B131" i="75" s="1"/>
  <c r="B132" i="75" s="1"/>
  <c r="B133" i="75" s="1"/>
  <c r="B134" i="75" s="1"/>
  <c r="B135" i="75" s="1"/>
  <c r="B136" i="75" s="1"/>
  <c r="B137" i="75" s="1"/>
  <c r="B138" i="75" s="1"/>
  <c r="B139" i="75" s="1"/>
  <c r="B140" i="75" s="1"/>
  <c r="B141" i="75" s="1"/>
  <c r="B142" i="75" s="1"/>
  <c r="B143" i="75" s="1"/>
  <c r="B144" i="75" s="1"/>
  <c r="B145" i="75" s="1"/>
  <c r="B146" i="75" s="1"/>
  <c r="B147" i="75" s="1"/>
  <c r="B148" i="75" s="1"/>
  <c r="B149" i="75" s="1"/>
  <c r="B150" i="75" s="1"/>
  <c r="B151" i="75" s="1"/>
  <c r="B152" i="75" s="1"/>
  <c r="B153" i="75" s="1"/>
  <c r="B154" i="75" s="1"/>
  <c r="B155" i="75" s="1"/>
  <c r="B156" i="75" s="1"/>
  <c r="B157" i="75" s="1"/>
  <c r="B158" i="75" s="1"/>
  <c r="B159" i="75" s="1"/>
  <c r="B160" i="75" s="1"/>
  <c r="B161" i="75" s="1"/>
  <c r="B162" i="75" s="1"/>
  <c r="B163" i="75" s="1"/>
  <c r="B164" i="75" s="1"/>
  <c r="B165" i="75" s="1"/>
  <c r="B166" i="75" s="1"/>
  <c r="B167" i="75" s="1"/>
  <c r="B168" i="75" s="1"/>
  <c r="B169" i="75" s="1"/>
  <c r="B170" i="75" s="1"/>
  <c r="B171" i="75" s="1"/>
  <c r="B172" i="75" s="1"/>
  <c r="B173" i="75" s="1"/>
  <c r="B174" i="75" s="1"/>
  <c r="B175" i="75" s="1"/>
  <c r="B176" i="75" s="1"/>
  <c r="B177" i="75" s="1"/>
  <c r="B178" i="75" s="1"/>
  <c r="B179" i="75" s="1"/>
  <c r="B180" i="75" s="1"/>
  <c r="B181" i="75" s="1"/>
  <c r="B182" i="75" s="1"/>
  <c r="B183" i="75" s="1"/>
  <c r="B184" i="75" s="1"/>
  <c r="B185" i="75" s="1"/>
  <c r="B186" i="75" s="1"/>
  <c r="B187" i="75" s="1"/>
  <c r="G35" i="75"/>
  <c r="G36" i="75" s="1"/>
  <c r="G37" i="75" s="1"/>
  <c r="G38" i="75" s="1"/>
  <c r="G39" i="75" s="1"/>
  <c r="G40" i="75" s="1"/>
  <c r="G41" i="75" s="1"/>
  <c r="G42" i="75" s="1"/>
  <c r="G43" i="75" s="1"/>
  <c r="G44" i="75" s="1"/>
  <c r="G45" i="75" s="1"/>
  <c r="G46" i="75" s="1"/>
  <c r="G47" i="75" s="1"/>
  <c r="G48" i="75" s="1"/>
  <c r="G49" i="75" s="1"/>
  <c r="G50" i="75" s="1"/>
  <c r="G51" i="75" s="1"/>
  <c r="G52" i="75" s="1"/>
  <c r="G53" i="75" s="1"/>
  <c r="G54" i="75" s="1"/>
  <c r="G55" i="75" s="1"/>
  <c r="G56" i="75" s="1"/>
  <c r="G57" i="75" s="1"/>
  <c r="G58" i="75" s="1"/>
  <c r="G59" i="75" s="1"/>
  <c r="G60" i="75" s="1"/>
  <c r="G61" i="75" s="1"/>
  <c r="G62" i="75" s="1"/>
  <c r="G63" i="75" s="1"/>
  <c r="G64" i="75" s="1"/>
  <c r="G65" i="75" s="1"/>
  <c r="G66" i="75" s="1"/>
  <c r="G67" i="75" s="1"/>
  <c r="G68" i="75" s="1"/>
  <c r="B35" i="75"/>
  <c r="B36" i="75" s="1"/>
  <c r="B37" i="75" s="1"/>
  <c r="B38" i="75" s="1"/>
  <c r="B39" i="75" s="1"/>
  <c r="B40" i="75" s="1"/>
  <c r="B41" i="75" s="1"/>
  <c r="B42" i="75" s="1"/>
  <c r="B43" i="75" s="1"/>
  <c r="B44" i="75" s="1"/>
  <c r="B45" i="75" s="1"/>
  <c r="B46" i="75" s="1"/>
  <c r="B47" i="75" s="1"/>
  <c r="B48" i="75" s="1"/>
  <c r="B49" i="75" s="1"/>
  <c r="B50" i="75" s="1"/>
  <c r="B51" i="75" s="1"/>
  <c r="B52" i="75" s="1"/>
  <c r="B53" i="75" s="1"/>
  <c r="B54" i="75" s="1"/>
  <c r="B55" i="75" s="1"/>
  <c r="B56" i="75" s="1"/>
  <c r="B57" i="75" s="1"/>
  <c r="B58" i="75" s="1"/>
  <c r="B59" i="75" s="1"/>
  <c r="B60" i="75" s="1"/>
  <c r="B61" i="75" s="1"/>
  <c r="B62" i="75" s="1"/>
  <c r="B63" i="75" s="1"/>
  <c r="B64" i="75" s="1"/>
  <c r="B65" i="75" s="1"/>
  <c r="B66" i="75" s="1"/>
  <c r="B67" i="75" s="1"/>
  <c r="B68" i="75" s="1"/>
  <c r="B69" i="75" s="1"/>
  <c r="B70" i="75" s="1"/>
  <c r="B71" i="75" s="1"/>
  <c r="B72" i="75" s="1"/>
  <c r="B73" i="75" s="1"/>
  <c r="B74" i="75" s="1"/>
  <c r="B75" i="75" s="1"/>
  <c r="B76" i="75" s="1"/>
  <c r="B77" i="75" s="1"/>
  <c r="B78" i="75" s="1"/>
  <c r="B79" i="75" s="1"/>
  <c r="B80" i="75" s="1"/>
  <c r="B81" i="75" s="1"/>
  <c r="B82" i="75" s="1"/>
  <c r="B83" i="75" s="1"/>
  <c r="A29" i="75"/>
  <c r="E11" i="75"/>
  <c r="D11" i="75"/>
  <c r="C11" i="75"/>
  <c r="E8" i="75"/>
  <c r="J72" i="75" s="1"/>
  <c r="D8" i="75"/>
  <c r="I72" i="75" s="1"/>
  <c r="C8" i="75"/>
  <c r="E6" i="75"/>
  <c r="D6" i="75"/>
  <c r="C6" i="75"/>
  <c r="C33" i="75" s="1"/>
  <c r="R158" i="74"/>
  <c r="Q158" i="74"/>
  <c r="O158" i="74"/>
  <c r="M158" i="74"/>
  <c r="K158" i="74"/>
  <c r="J158" i="74"/>
  <c r="I158" i="74"/>
  <c r="H158" i="74"/>
  <c r="G158" i="74"/>
  <c r="F158" i="74"/>
  <c r="E158" i="74"/>
  <c r="D158" i="74"/>
  <c r="C158" i="74"/>
  <c r="G157" i="74"/>
  <c r="H157" i="74" s="1"/>
  <c r="I157" i="74" s="1"/>
  <c r="R149" i="74"/>
  <c r="R159" i="74" s="1"/>
  <c r="Q149" i="74"/>
  <c r="Q159" i="74" s="1"/>
  <c r="O149" i="74"/>
  <c r="O159" i="74" s="1"/>
  <c r="M149" i="74"/>
  <c r="M159" i="74" s="1"/>
  <c r="K149" i="74"/>
  <c r="K159" i="74" s="1"/>
  <c r="J149" i="74"/>
  <c r="J159" i="74" s="1"/>
  <c r="I149" i="74"/>
  <c r="I159" i="74" s="1"/>
  <c r="H149" i="74"/>
  <c r="H159" i="74" s="1"/>
  <c r="G149" i="74"/>
  <c r="G159" i="74" s="1"/>
  <c r="F149" i="74"/>
  <c r="F159" i="74" s="1"/>
  <c r="E149" i="74"/>
  <c r="E159" i="74" s="1"/>
  <c r="D149" i="74"/>
  <c r="D159" i="74" s="1"/>
  <c r="C149" i="74"/>
  <c r="C159" i="74" s="1"/>
  <c r="G148" i="74"/>
  <c r="H148" i="74" s="1"/>
  <c r="I148" i="74" s="1"/>
  <c r="A137" i="74"/>
  <c r="B87" i="74"/>
  <c r="B88" i="74" s="1"/>
  <c r="B89" i="74" s="1"/>
  <c r="B90" i="74" s="1"/>
  <c r="B91" i="74" s="1"/>
  <c r="B92" i="74" s="1"/>
  <c r="B93" i="74" s="1"/>
  <c r="B94" i="74" s="1"/>
  <c r="B95" i="74" s="1"/>
  <c r="B96" i="74" s="1"/>
  <c r="B97" i="74" s="1"/>
  <c r="B98" i="74" s="1"/>
  <c r="B99" i="74" s="1"/>
  <c r="B100" i="74" s="1"/>
  <c r="B101" i="74" s="1"/>
  <c r="B102" i="74" s="1"/>
  <c r="B103" i="74" s="1"/>
  <c r="B104" i="74" s="1"/>
  <c r="B105" i="74" s="1"/>
  <c r="B106" i="74" s="1"/>
  <c r="B107" i="74" s="1"/>
  <c r="B108" i="74" s="1"/>
  <c r="B109" i="74" s="1"/>
  <c r="B110" i="74" s="1"/>
  <c r="B111" i="74" s="1"/>
  <c r="B112" i="74" s="1"/>
  <c r="B113" i="74" s="1"/>
  <c r="B114" i="74" s="1"/>
  <c r="B115" i="74" s="1"/>
  <c r="B116" i="74" s="1"/>
  <c r="B117" i="74" s="1"/>
  <c r="B118" i="74" s="1"/>
  <c r="B119" i="74" s="1"/>
  <c r="B120" i="74" s="1"/>
  <c r="B121" i="74" s="1"/>
  <c r="B122" i="74" s="1"/>
  <c r="B123" i="74" s="1"/>
  <c r="B124" i="74" s="1"/>
  <c r="B125" i="74" s="1"/>
  <c r="B126" i="74" s="1"/>
  <c r="B127" i="74" s="1"/>
  <c r="B128" i="74" s="1"/>
  <c r="B129" i="74" s="1"/>
  <c r="B39" i="74"/>
  <c r="B40" i="74" s="1"/>
  <c r="B41" i="74" s="1"/>
  <c r="B42" i="74" s="1"/>
  <c r="B43" i="74" s="1"/>
  <c r="B44" i="74" s="1"/>
  <c r="B45" i="74" s="1"/>
  <c r="B46" i="74" s="1"/>
  <c r="B47" i="74" s="1"/>
  <c r="B48" i="74" s="1"/>
  <c r="B49" i="74" s="1"/>
  <c r="B50" i="74" s="1"/>
  <c r="B51" i="74" s="1"/>
  <c r="B52" i="74" s="1"/>
  <c r="B53" i="74" s="1"/>
  <c r="B54" i="74" s="1"/>
  <c r="B55" i="74" s="1"/>
  <c r="B56" i="74" s="1"/>
  <c r="B57" i="74" s="1"/>
  <c r="B58" i="74" s="1"/>
  <c r="B59" i="74" s="1"/>
  <c r="B60" i="74" s="1"/>
  <c r="B61" i="74" s="1"/>
  <c r="B62" i="74" s="1"/>
  <c r="B63" i="74" s="1"/>
  <c r="B64" i="74" s="1"/>
  <c r="B65" i="74" s="1"/>
  <c r="B66" i="74" s="1"/>
  <c r="B67" i="74" s="1"/>
  <c r="B68" i="74" s="1"/>
  <c r="B69" i="74" s="1"/>
  <c r="B70" i="74" s="1"/>
  <c r="B71" i="74" s="1"/>
  <c r="B72" i="74" s="1"/>
  <c r="B73" i="74" s="1"/>
  <c r="B74" i="74" s="1"/>
  <c r="B75" i="74" s="1"/>
  <c r="B76" i="74" s="1"/>
  <c r="B77" i="74" s="1"/>
  <c r="B29" i="74"/>
  <c r="R15" i="74"/>
  <c r="Q15" i="74"/>
  <c r="P15" i="74"/>
  <c r="O15" i="74"/>
  <c r="N15" i="74"/>
  <c r="M15" i="74"/>
  <c r="L15" i="74"/>
  <c r="K15" i="74"/>
  <c r="J15" i="74"/>
  <c r="I15" i="74"/>
  <c r="H15" i="74"/>
  <c r="G15" i="74"/>
  <c r="F15" i="74"/>
  <c r="E15" i="74"/>
  <c r="D15" i="74"/>
  <c r="C15" i="74"/>
  <c r="R14" i="74"/>
  <c r="Q14" i="74"/>
  <c r="O14" i="74"/>
  <c r="M14" i="74"/>
  <c r="K14" i="74"/>
  <c r="J14" i="74"/>
  <c r="I14" i="74"/>
  <c r="H14" i="74"/>
  <c r="G14" i="74"/>
  <c r="F14" i="74"/>
  <c r="E14" i="74"/>
  <c r="D14" i="74"/>
  <c r="C14" i="74"/>
  <c r="R9" i="74"/>
  <c r="Q9" i="74"/>
  <c r="P9" i="74"/>
  <c r="O9" i="74"/>
  <c r="N9" i="74"/>
  <c r="M9" i="74"/>
  <c r="L9" i="74"/>
  <c r="K9" i="74"/>
  <c r="J9" i="74"/>
  <c r="I9" i="74"/>
  <c r="H9" i="74"/>
  <c r="G9" i="74"/>
  <c r="F9" i="74"/>
  <c r="E9" i="74"/>
  <c r="D9" i="74"/>
  <c r="C9" i="74"/>
  <c r="B29" i="73"/>
  <c r="R12" i="73"/>
  <c r="R49" i="73" s="1"/>
  <c r="Q12" i="73"/>
  <c r="Q49" i="73" s="1"/>
  <c r="P12" i="73"/>
  <c r="P49" i="73" s="1"/>
  <c r="O12" i="73"/>
  <c r="O49" i="73" s="1"/>
  <c r="N12" i="73"/>
  <c r="N49" i="73" s="1"/>
  <c r="M12" i="73"/>
  <c r="M49" i="73" s="1"/>
  <c r="L12" i="73"/>
  <c r="L49" i="73" s="1"/>
  <c r="K12" i="73"/>
  <c r="K49" i="73" s="1"/>
  <c r="J12" i="73"/>
  <c r="J49" i="73" s="1"/>
  <c r="I12" i="73"/>
  <c r="I49" i="73" s="1"/>
  <c r="H12" i="73"/>
  <c r="H49" i="73" s="1"/>
  <c r="G12" i="73"/>
  <c r="G49" i="73" s="1"/>
  <c r="F12" i="73"/>
  <c r="F49" i="73" s="1"/>
  <c r="E12" i="73"/>
  <c r="E49" i="73" s="1"/>
  <c r="D12" i="73"/>
  <c r="D49" i="73" s="1"/>
  <c r="C12" i="73"/>
  <c r="C49" i="73" s="1"/>
  <c r="R11" i="73"/>
  <c r="R41" i="73" s="1"/>
  <c r="Q11" i="73"/>
  <c r="Q41" i="73" s="1"/>
  <c r="P11" i="73"/>
  <c r="P41" i="73" s="1"/>
  <c r="O11" i="73"/>
  <c r="O41" i="73" s="1"/>
  <c r="N11" i="73"/>
  <c r="N41" i="73" s="1"/>
  <c r="M11" i="73"/>
  <c r="M41" i="73" s="1"/>
  <c r="L11" i="73"/>
  <c r="L41" i="73" s="1"/>
  <c r="K11" i="73"/>
  <c r="K41" i="73" s="1"/>
  <c r="J11" i="73"/>
  <c r="J41" i="73" s="1"/>
  <c r="I11" i="73"/>
  <c r="I41" i="73" s="1"/>
  <c r="H11" i="73"/>
  <c r="H41" i="73" s="1"/>
  <c r="G11" i="73"/>
  <c r="G41" i="73" s="1"/>
  <c r="F11" i="73"/>
  <c r="F41" i="73" s="1"/>
  <c r="E11" i="73"/>
  <c r="E41" i="73" s="1"/>
  <c r="D11" i="73"/>
  <c r="D41" i="73" s="1"/>
  <c r="C11" i="73"/>
  <c r="C41" i="73" s="1"/>
  <c r="R10" i="73"/>
  <c r="R40" i="73" s="1"/>
  <c r="Q10" i="73"/>
  <c r="Q40" i="73" s="1"/>
  <c r="P10" i="73"/>
  <c r="P48" i="73" s="1"/>
  <c r="O10" i="73"/>
  <c r="N10" i="73"/>
  <c r="N40" i="73" s="1"/>
  <c r="M10" i="73"/>
  <c r="M40" i="73" s="1"/>
  <c r="L10" i="73"/>
  <c r="K10" i="73"/>
  <c r="J10" i="73"/>
  <c r="J40" i="73" s="1"/>
  <c r="I10" i="73"/>
  <c r="I40" i="73" s="1"/>
  <c r="H10" i="73"/>
  <c r="H48" i="73" s="1"/>
  <c r="G10" i="73"/>
  <c r="F10" i="73"/>
  <c r="F48" i="73" s="1"/>
  <c r="E10" i="73"/>
  <c r="E40" i="73" s="1"/>
  <c r="D10" i="73"/>
  <c r="C10" i="73"/>
  <c r="R9" i="73"/>
  <c r="R47" i="73" s="1"/>
  <c r="Q9" i="73"/>
  <c r="Q39" i="73" s="1"/>
  <c r="P9" i="73"/>
  <c r="P39" i="73" s="1"/>
  <c r="O9" i="73"/>
  <c r="N9" i="73"/>
  <c r="N39" i="73" s="1"/>
  <c r="M9" i="73"/>
  <c r="M39" i="73" s="1"/>
  <c r="L9" i="73"/>
  <c r="K9" i="73"/>
  <c r="J9" i="73"/>
  <c r="J47" i="73" s="1"/>
  <c r="I9" i="73"/>
  <c r="I39" i="73" s="1"/>
  <c r="H9" i="73"/>
  <c r="H39" i="73" s="1"/>
  <c r="G9" i="73"/>
  <c r="F9" i="73"/>
  <c r="F47" i="73" s="1"/>
  <c r="E9" i="73"/>
  <c r="E47" i="73" s="1"/>
  <c r="D9" i="73"/>
  <c r="C9" i="73"/>
  <c r="B2" i="73"/>
  <c r="B1" i="73"/>
  <c r="B96" i="72"/>
  <c r="B97" i="72" s="1"/>
  <c r="B98" i="72" s="1"/>
  <c r="B99" i="72" s="1"/>
  <c r="B100" i="72" s="1"/>
  <c r="B101" i="72" s="1"/>
  <c r="B102" i="72" s="1"/>
  <c r="B103" i="72" s="1"/>
  <c r="B104" i="72" s="1"/>
  <c r="B105" i="72" s="1"/>
  <c r="B106" i="72" s="1"/>
  <c r="B107" i="72" s="1"/>
  <c r="B108" i="72" s="1"/>
  <c r="B109" i="72" s="1"/>
  <c r="B110" i="72" s="1"/>
  <c r="B111" i="72" s="1"/>
  <c r="B112" i="72" s="1"/>
  <c r="B113" i="72" s="1"/>
  <c r="B114" i="72" s="1"/>
  <c r="B115" i="72" s="1"/>
  <c r="B116" i="72" s="1"/>
  <c r="B117" i="72" s="1"/>
  <c r="B118" i="72" s="1"/>
  <c r="B119" i="72" s="1"/>
  <c r="B120" i="72" s="1"/>
  <c r="B121" i="72" s="1"/>
  <c r="B122" i="72" s="1"/>
  <c r="B123" i="72" s="1"/>
  <c r="B124" i="72" s="1"/>
  <c r="B125" i="72" s="1"/>
  <c r="B126" i="72" s="1"/>
  <c r="B127" i="72" s="1"/>
  <c r="B128" i="72" s="1"/>
  <c r="B129" i="72" s="1"/>
  <c r="B130" i="72" s="1"/>
  <c r="B131" i="72" s="1"/>
  <c r="B132" i="72" s="1"/>
  <c r="B133" i="72" s="1"/>
  <c r="B134" i="72" s="1"/>
  <c r="B135" i="72" s="1"/>
  <c r="B136" i="72" s="1"/>
  <c r="B137" i="72" s="1"/>
  <c r="B138" i="72" s="1"/>
  <c r="B139" i="72" s="1"/>
  <c r="B50" i="72"/>
  <c r="B51" i="72" s="1"/>
  <c r="B52" i="72" s="1"/>
  <c r="B53" i="72" s="1"/>
  <c r="B54" i="72" s="1"/>
  <c r="B55" i="72" s="1"/>
  <c r="B56" i="72" s="1"/>
  <c r="B57" i="72" s="1"/>
  <c r="B58" i="72" s="1"/>
  <c r="B59" i="72" s="1"/>
  <c r="B60" i="72" s="1"/>
  <c r="B61" i="72" s="1"/>
  <c r="B62" i="72" s="1"/>
  <c r="B63" i="72" s="1"/>
  <c r="B64" i="72" s="1"/>
  <c r="B65" i="72" s="1"/>
  <c r="B66" i="72" s="1"/>
  <c r="B67" i="72" s="1"/>
  <c r="B68" i="72" s="1"/>
  <c r="B69" i="72" s="1"/>
  <c r="B70" i="72" s="1"/>
  <c r="B71" i="72" s="1"/>
  <c r="B72" i="72" s="1"/>
  <c r="B73" i="72" s="1"/>
  <c r="B74" i="72" s="1"/>
  <c r="B75" i="72" s="1"/>
  <c r="B76" i="72" s="1"/>
  <c r="B77" i="72" s="1"/>
  <c r="B78" i="72" s="1"/>
  <c r="B79" i="72" s="1"/>
  <c r="B80" i="72" s="1"/>
  <c r="B81" i="72" s="1"/>
  <c r="B82" i="72" s="1"/>
  <c r="B83" i="72" s="1"/>
  <c r="B84" i="72" s="1"/>
  <c r="B85" i="72" s="1"/>
  <c r="B86" i="72" s="1"/>
  <c r="B87" i="72" s="1"/>
  <c r="B88" i="72" s="1"/>
  <c r="B37" i="72"/>
  <c r="B38" i="72" s="1"/>
  <c r="B39" i="72" s="1"/>
  <c r="B40" i="72" s="1"/>
  <c r="B41" i="72" s="1"/>
  <c r="B42" i="72" s="1"/>
  <c r="B43" i="72" s="1"/>
  <c r="B44" i="72" s="1"/>
  <c r="B29" i="72"/>
  <c r="R17" i="72"/>
  <c r="Q17" i="72"/>
  <c r="P17" i="72"/>
  <c r="O17" i="72"/>
  <c r="N17" i="72"/>
  <c r="M17" i="72"/>
  <c r="L17" i="72"/>
  <c r="K17" i="72"/>
  <c r="J17" i="72"/>
  <c r="I17" i="72"/>
  <c r="H17" i="72"/>
  <c r="G17" i="72"/>
  <c r="F17" i="72"/>
  <c r="E17" i="72"/>
  <c r="D17" i="72"/>
  <c r="C17" i="72"/>
  <c r="R16" i="72"/>
  <c r="Q16" i="72"/>
  <c r="P16" i="72"/>
  <c r="O16" i="72"/>
  <c r="N16" i="72"/>
  <c r="M16" i="72"/>
  <c r="L16" i="72"/>
  <c r="K16" i="72"/>
  <c r="J16" i="72"/>
  <c r="I16" i="72"/>
  <c r="H16" i="72"/>
  <c r="G16" i="72"/>
  <c r="F16" i="72"/>
  <c r="E16" i="72"/>
  <c r="D16" i="72"/>
  <c r="C16" i="72"/>
  <c r="R15" i="72"/>
  <c r="Q15" i="72"/>
  <c r="P15" i="72"/>
  <c r="O15" i="72"/>
  <c r="N15" i="72"/>
  <c r="M15" i="72"/>
  <c r="L15" i="72"/>
  <c r="K15" i="72"/>
  <c r="J15" i="72"/>
  <c r="I15" i="72"/>
  <c r="H15" i="72"/>
  <c r="G15" i="72"/>
  <c r="F15" i="72"/>
  <c r="E15" i="72"/>
  <c r="D15" i="72"/>
  <c r="C15" i="72"/>
  <c r="R11" i="72"/>
  <c r="Q11" i="72"/>
  <c r="P11" i="72"/>
  <c r="O11" i="72"/>
  <c r="N11" i="72"/>
  <c r="M11" i="72"/>
  <c r="L11" i="72"/>
  <c r="K11" i="72"/>
  <c r="J11" i="72"/>
  <c r="I11" i="72"/>
  <c r="I59" i="72" s="1"/>
  <c r="H11" i="72"/>
  <c r="G11" i="72"/>
  <c r="F11" i="72"/>
  <c r="E11" i="72"/>
  <c r="D11" i="72"/>
  <c r="C11" i="72"/>
  <c r="R10" i="72"/>
  <c r="Q10" i="72"/>
  <c r="P10" i="72"/>
  <c r="O10" i="72"/>
  <c r="N10" i="72"/>
  <c r="M10" i="72"/>
  <c r="L10" i="72"/>
  <c r="K10" i="72"/>
  <c r="J10" i="72"/>
  <c r="I10" i="72"/>
  <c r="H10" i="72"/>
  <c r="G10" i="72"/>
  <c r="F10" i="72"/>
  <c r="E10" i="72"/>
  <c r="D10" i="72"/>
  <c r="C10" i="72"/>
  <c r="R9" i="72"/>
  <c r="R34" i="72" s="1"/>
  <c r="Q9" i="72"/>
  <c r="Q34" i="72" s="1"/>
  <c r="P9" i="72"/>
  <c r="P34" i="72" s="1"/>
  <c r="O9" i="72"/>
  <c r="O34" i="72" s="1"/>
  <c r="N9" i="72"/>
  <c r="N34" i="72" s="1"/>
  <c r="M9" i="72"/>
  <c r="M34" i="72" s="1"/>
  <c r="L9" i="72"/>
  <c r="L34" i="72" s="1"/>
  <c r="K9" i="72"/>
  <c r="K34" i="72" s="1"/>
  <c r="J9" i="72"/>
  <c r="J34" i="72" s="1"/>
  <c r="I9" i="72"/>
  <c r="I34" i="72" s="1"/>
  <c r="H9" i="72"/>
  <c r="H34" i="72" s="1"/>
  <c r="G9" i="72"/>
  <c r="G34" i="72" s="1"/>
  <c r="F9" i="72"/>
  <c r="F34" i="72" s="1"/>
  <c r="E9" i="72"/>
  <c r="E34" i="72" s="1"/>
  <c r="D9" i="72"/>
  <c r="D34" i="72" s="1"/>
  <c r="C9" i="72"/>
  <c r="C34" i="72" s="1"/>
  <c r="B2" i="72"/>
  <c r="B98" i="71"/>
  <c r="B99" i="71" s="1"/>
  <c r="B100" i="71" s="1"/>
  <c r="B101" i="71" s="1"/>
  <c r="B102" i="71" s="1"/>
  <c r="B103" i="71" s="1"/>
  <c r="B104" i="71" s="1"/>
  <c r="B105" i="71" s="1"/>
  <c r="B106" i="71" s="1"/>
  <c r="B107" i="71" s="1"/>
  <c r="B108" i="71" s="1"/>
  <c r="B109" i="71" s="1"/>
  <c r="B110" i="71" s="1"/>
  <c r="B111" i="71" s="1"/>
  <c r="B112" i="71" s="1"/>
  <c r="B113" i="71" s="1"/>
  <c r="B114" i="71" s="1"/>
  <c r="B115" i="71" s="1"/>
  <c r="B116" i="71" s="1"/>
  <c r="B117" i="71" s="1"/>
  <c r="B118" i="71" s="1"/>
  <c r="B119" i="71" s="1"/>
  <c r="B120" i="71" s="1"/>
  <c r="B121" i="71" s="1"/>
  <c r="B122" i="71" s="1"/>
  <c r="B123" i="71" s="1"/>
  <c r="B124" i="71" s="1"/>
  <c r="B125" i="71" s="1"/>
  <c r="B126" i="71" s="1"/>
  <c r="B127" i="71" s="1"/>
  <c r="B128" i="71" s="1"/>
  <c r="B129" i="71" s="1"/>
  <c r="B130" i="71" s="1"/>
  <c r="B131" i="71" s="1"/>
  <c r="B132" i="71" s="1"/>
  <c r="B133" i="71" s="1"/>
  <c r="B134" i="71" s="1"/>
  <c r="B135" i="71" s="1"/>
  <c r="B136" i="71" s="1"/>
  <c r="B137" i="71" s="1"/>
  <c r="B138" i="71" s="1"/>
  <c r="B139" i="71" s="1"/>
  <c r="B140" i="71" s="1"/>
  <c r="B141" i="71" s="1"/>
  <c r="B52" i="71"/>
  <c r="B53" i="71" s="1"/>
  <c r="B54" i="71" s="1"/>
  <c r="B55" i="71" s="1"/>
  <c r="B56" i="71" s="1"/>
  <c r="B57" i="71" s="1"/>
  <c r="B58" i="71" s="1"/>
  <c r="B59" i="71" s="1"/>
  <c r="B60" i="71" s="1"/>
  <c r="B61" i="71" s="1"/>
  <c r="B62" i="71" s="1"/>
  <c r="B63" i="71" s="1"/>
  <c r="B64" i="71" s="1"/>
  <c r="B65" i="71" s="1"/>
  <c r="B66" i="71" s="1"/>
  <c r="B67" i="71" s="1"/>
  <c r="B68" i="71" s="1"/>
  <c r="B69" i="71" s="1"/>
  <c r="B70" i="71" s="1"/>
  <c r="B71" i="71" s="1"/>
  <c r="B72" i="71" s="1"/>
  <c r="B73" i="71" s="1"/>
  <c r="B74" i="71" s="1"/>
  <c r="B75" i="71" s="1"/>
  <c r="B76" i="71" s="1"/>
  <c r="B77" i="71" s="1"/>
  <c r="B78" i="71" s="1"/>
  <c r="B79" i="71" s="1"/>
  <c r="B80" i="71" s="1"/>
  <c r="B81" i="71" s="1"/>
  <c r="B82" i="71" s="1"/>
  <c r="B83" i="71" s="1"/>
  <c r="B84" i="71" s="1"/>
  <c r="B85" i="71" s="1"/>
  <c r="B86" i="71" s="1"/>
  <c r="B87" i="71" s="1"/>
  <c r="B88" i="71" s="1"/>
  <c r="B89" i="71" s="1"/>
  <c r="B90" i="71" s="1"/>
  <c r="R50" i="71"/>
  <c r="Q50" i="71"/>
  <c r="O50" i="71"/>
  <c r="M50" i="71"/>
  <c r="L50" i="71"/>
  <c r="K50" i="71"/>
  <c r="J50" i="71"/>
  <c r="I50" i="71"/>
  <c r="H50" i="71"/>
  <c r="G50" i="71"/>
  <c r="F50" i="71"/>
  <c r="E50" i="71"/>
  <c r="D50" i="71"/>
  <c r="C50" i="71"/>
  <c r="B38" i="71"/>
  <c r="B39" i="71" s="1"/>
  <c r="B40" i="71" s="1"/>
  <c r="B41" i="71" s="1"/>
  <c r="B42" i="71" s="1"/>
  <c r="B43" i="71" s="1"/>
  <c r="B44" i="71" s="1"/>
  <c r="B45" i="71" s="1"/>
  <c r="B29" i="71"/>
  <c r="R17" i="71"/>
  <c r="Q17" i="71"/>
  <c r="P17" i="71"/>
  <c r="O17" i="71"/>
  <c r="N17" i="71"/>
  <c r="M17" i="71"/>
  <c r="L17" i="71"/>
  <c r="K17" i="71"/>
  <c r="J17" i="71"/>
  <c r="I17" i="71"/>
  <c r="H17" i="71"/>
  <c r="G17" i="71"/>
  <c r="F17" i="71"/>
  <c r="E17" i="71"/>
  <c r="D17" i="71"/>
  <c r="C17" i="71"/>
  <c r="R16" i="71"/>
  <c r="Q16" i="71"/>
  <c r="P16" i="71"/>
  <c r="O16" i="71"/>
  <c r="N16" i="71"/>
  <c r="M16" i="71"/>
  <c r="L16" i="71"/>
  <c r="K16" i="71"/>
  <c r="J16" i="71"/>
  <c r="I16" i="71"/>
  <c r="H16" i="71"/>
  <c r="G16" i="71"/>
  <c r="F16" i="71"/>
  <c r="E16" i="71"/>
  <c r="D16" i="71"/>
  <c r="C16" i="71"/>
  <c r="R15" i="71"/>
  <c r="Q15" i="71"/>
  <c r="P15" i="71"/>
  <c r="O15" i="71"/>
  <c r="N15" i="71"/>
  <c r="M15" i="71"/>
  <c r="L15" i="71"/>
  <c r="K15" i="71"/>
  <c r="J15" i="71"/>
  <c r="I15" i="71"/>
  <c r="H15" i="71"/>
  <c r="G15" i="71"/>
  <c r="F15" i="71"/>
  <c r="E15" i="71"/>
  <c r="D15" i="71"/>
  <c r="C15" i="71"/>
  <c r="R14" i="71"/>
  <c r="Q14" i="71"/>
  <c r="O14" i="71"/>
  <c r="M14" i="71"/>
  <c r="L14" i="71"/>
  <c r="K14" i="71"/>
  <c r="J14" i="71"/>
  <c r="I14" i="71"/>
  <c r="H14" i="71"/>
  <c r="G14" i="71"/>
  <c r="F14" i="71"/>
  <c r="E14" i="71"/>
  <c r="D14" i="71"/>
  <c r="C14" i="71"/>
  <c r="R11" i="71"/>
  <c r="Q11" i="71"/>
  <c r="P11" i="71"/>
  <c r="O11" i="71"/>
  <c r="O147" i="71" s="1"/>
  <c r="N11" i="71"/>
  <c r="M11" i="71"/>
  <c r="L11" i="71"/>
  <c r="K11" i="71"/>
  <c r="J11" i="71"/>
  <c r="I11" i="71"/>
  <c r="H11" i="71"/>
  <c r="G11" i="71"/>
  <c r="F11" i="71"/>
  <c r="E11" i="71"/>
  <c r="D11" i="71"/>
  <c r="D146" i="71" s="1"/>
  <c r="C11" i="71"/>
  <c r="R10" i="71"/>
  <c r="Q10" i="71"/>
  <c r="P10" i="71"/>
  <c r="O10" i="71"/>
  <c r="N10" i="71"/>
  <c r="M10" i="71"/>
  <c r="L10" i="71"/>
  <c r="K10" i="71"/>
  <c r="J10" i="71"/>
  <c r="I10" i="71"/>
  <c r="H10" i="71"/>
  <c r="G10" i="71"/>
  <c r="F10" i="71"/>
  <c r="E10" i="71"/>
  <c r="D10" i="71"/>
  <c r="C10" i="71"/>
  <c r="R9" i="71"/>
  <c r="Q9" i="71"/>
  <c r="P9" i="71"/>
  <c r="O9" i="71"/>
  <c r="N9" i="71"/>
  <c r="M9" i="71"/>
  <c r="L9" i="71"/>
  <c r="K9" i="71"/>
  <c r="J9" i="71"/>
  <c r="I9" i="71"/>
  <c r="H9" i="71"/>
  <c r="G9" i="71"/>
  <c r="F9" i="71"/>
  <c r="E9" i="71"/>
  <c r="D9" i="71"/>
  <c r="C9" i="71"/>
  <c r="B104" i="70"/>
  <c r="B105" i="70" s="1"/>
  <c r="B106" i="70" s="1"/>
  <c r="B107" i="70" s="1"/>
  <c r="B108" i="70" s="1"/>
  <c r="B109" i="70" s="1"/>
  <c r="B110" i="70" s="1"/>
  <c r="B111" i="70" s="1"/>
  <c r="B112" i="70" s="1"/>
  <c r="B113" i="70" s="1"/>
  <c r="B114" i="70" s="1"/>
  <c r="B115" i="70" s="1"/>
  <c r="B116" i="70" s="1"/>
  <c r="B117" i="70" s="1"/>
  <c r="B118" i="70" s="1"/>
  <c r="B119" i="70" s="1"/>
  <c r="B120" i="70" s="1"/>
  <c r="B121" i="70" s="1"/>
  <c r="B122" i="70" s="1"/>
  <c r="B123" i="70" s="1"/>
  <c r="B124" i="70" s="1"/>
  <c r="B125" i="70" s="1"/>
  <c r="B126" i="70" s="1"/>
  <c r="B127" i="70" s="1"/>
  <c r="B128" i="70" s="1"/>
  <c r="B129" i="70" s="1"/>
  <c r="B130" i="70" s="1"/>
  <c r="B131" i="70" s="1"/>
  <c r="B132" i="70" s="1"/>
  <c r="B133" i="70" s="1"/>
  <c r="B134" i="70" s="1"/>
  <c r="B135" i="70" s="1"/>
  <c r="B136" i="70" s="1"/>
  <c r="B137" i="70" s="1"/>
  <c r="B138" i="70" s="1"/>
  <c r="B139" i="70" s="1"/>
  <c r="B140" i="70" s="1"/>
  <c r="B141" i="70" s="1"/>
  <c r="B142" i="70" s="1"/>
  <c r="B143" i="70" s="1"/>
  <c r="B144" i="70" s="1"/>
  <c r="B145" i="70" s="1"/>
  <c r="B146" i="70" s="1"/>
  <c r="B147" i="70" s="1"/>
  <c r="B148" i="70" s="1"/>
  <c r="B149" i="70" s="1"/>
  <c r="B150" i="70" s="1"/>
  <c r="B151" i="70" s="1"/>
  <c r="B152" i="70" s="1"/>
  <c r="B153" i="70" s="1"/>
  <c r="B154" i="70" s="1"/>
  <c r="B155" i="70" s="1"/>
  <c r="B156" i="70" s="1"/>
  <c r="B157" i="70" s="1"/>
  <c r="B158" i="70" s="1"/>
  <c r="B159" i="70" s="1"/>
  <c r="B160" i="70" s="1"/>
  <c r="B161" i="70" s="1"/>
  <c r="B162" i="70" s="1"/>
  <c r="B163" i="70" s="1"/>
  <c r="B164" i="70" s="1"/>
  <c r="B165" i="70" s="1"/>
  <c r="B166" i="70" s="1"/>
  <c r="B167" i="70" s="1"/>
  <c r="B168" i="70" s="1"/>
  <c r="B169" i="70" s="1"/>
  <c r="B170" i="70" s="1"/>
  <c r="B171" i="70" s="1"/>
  <c r="B172" i="70" s="1"/>
  <c r="B173" i="70" s="1"/>
  <c r="B174" i="70" s="1"/>
  <c r="B175" i="70" s="1"/>
  <c r="B176" i="70" s="1"/>
  <c r="B177" i="70" s="1"/>
  <c r="B178" i="70" s="1"/>
  <c r="B179" i="70" s="1"/>
  <c r="B180" i="70" s="1"/>
  <c r="B181" i="70" s="1"/>
  <c r="B182" i="70" s="1"/>
  <c r="B183" i="70" s="1"/>
  <c r="B184" i="70" s="1"/>
  <c r="B185" i="70" s="1"/>
  <c r="B186" i="70" s="1"/>
  <c r="B187" i="70" s="1"/>
  <c r="R77" i="70"/>
  <c r="Q77" i="70"/>
  <c r="P77" i="70"/>
  <c r="O77" i="70"/>
  <c r="N77" i="70"/>
  <c r="M77" i="70"/>
  <c r="L77" i="70"/>
  <c r="R71" i="70"/>
  <c r="Q71" i="70"/>
  <c r="L71" i="70"/>
  <c r="K35" i="70"/>
  <c r="K36" i="70" s="1"/>
  <c r="K37" i="70" s="1"/>
  <c r="K38" i="70" s="1"/>
  <c r="K39" i="70" s="1"/>
  <c r="K40" i="70" s="1"/>
  <c r="K41" i="70" s="1"/>
  <c r="K42" i="70" s="1"/>
  <c r="K43" i="70" s="1"/>
  <c r="K44" i="70" s="1"/>
  <c r="K45" i="70" s="1"/>
  <c r="K46" i="70" s="1"/>
  <c r="K47" i="70" s="1"/>
  <c r="K48" i="70" s="1"/>
  <c r="K49" i="70" s="1"/>
  <c r="K50" i="70" s="1"/>
  <c r="K51" i="70" s="1"/>
  <c r="K52" i="70" s="1"/>
  <c r="K53" i="70" s="1"/>
  <c r="K54" i="70" s="1"/>
  <c r="K55" i="70" s="1"/>
  <c r="K56" i="70" s="1"/>
  <c r="K57" i="70" s="1"/>
  <c r="K58" i="70" s="1"/>
  <c r="K59" i="70" s="1"/>
  <c r="K60" i="70" s="1"/>
  <c r="K61" i="70" s="1"/>
  <c r="K62" i="70" s="1"/>
  <c r="K63" i="70" s="1"/>
  <c r="K64" i="70" s="1"/>
  <c r="K65" i="70" s="1"/>
  <c r="K66" i="70" s="1"/>
  <c r="K67" i="70" s="1"/>
  <c r="K68" i="70" s="1"/>
  <c r="B35" i="70"/>
  <c r="B36" i="70" s="1"/>
  <c r="B37" i="70" s="1"/>
  <c r="B38" i="70" s="1"/>
  <c r="B39" i="70" s="1"/>
  <c r="B40" i="70" s="1"/>
  <c r="B41" i="70" s="1"/>
  <c r="B42" i="70" s="1"/>
  <c r="B43" i="70" s="1"/>
  <c r="B44" i="70" s="1"/>
  <c r="B45" i="70" s="1"/>
  <c r="B46" i="70" s="1"/>
  <c r="B47" i="70" s="1"/>
  <c r="B48" i="70" s="1"/>
  <c r="B49" i="70" s="1"/>
  <c r="B50" i="70" s="1"/>
  <c r="B51" i="70" s="1"/>
  <c r="B52" i="70" s="1"/>
  <c r="B53" i="70" s="1"/>
  <c r="B54" i="70" s="1"/>
  <c r="B55" i="70" s="1"/>
  <c r="B56" i="70" s="1"/>
  <c r="B57" i="70" s="1"/>
  <c r="B58" i="70" s="1"/>
  <c r="B59" i="70" s="1"/>
  <c r="B60" i="70" s="1"/>
  <c r="B61" i="70" s="1"/>
  <c r="B62" i="70" s="1"/>
  <c r="B63" i="70" s="1"/>
  <c r="B64" i="70" s="1"/>
  <c r="B65" i="70" s="1"/>
  <c r="B66" i="70" s="1"/>
  <c r="B67" i="70" s="1"/>
  <c r="B68" i="70" s="1"/>
  <c r="B69" i="70" s="1"/>
  <c r="B70" i="70" s="1"/>
  <c r="B71" i="70" s="1"/>
  <c r="B72" i="70" s="1"/>
  <c r="B73" i="70" s="1"/>
  <c r="B74" i="70" s="1"/>
  <c r="B75" i="70" s="1"/>
  <c r="B76" i="70" s="1"/>
  <c r="B77" i="70" s="1"/>
  <c r="B78" i="70" s="1"/>
  <c r="B79" i="70" s="1"/>
  <c r="B80" i="70" s="1"/>
  <c r="B81" i="70" s="1"/>
  <c r="B82" i="70" s="1"/>
  <c r="B83" i="70" s="1"/>
  <c r="I33" i="70"/>
  <c r="R33" i="70" s="1"/>
  <c r="H33" i="70"/>
  <c r="Q33" i="70" s="1"/>
  <c r="C33" i="70"/>
  <c r="L33" i="70" s="1"/>
  <c r="B28" i="70"/>
  <c r="I10" i="70"/>
  <c r="H10" i="70"/>
  <c r="G10" i="70"/>
  <c r="F10" i="70"/>
  <c r="E10" i="70"/>
  <c r="D10" i="70"/>
  <c r="C10" i="70"/>
  <c r="I8" i="70"/>
  <c r="H8" i="70"/>
  <c r="G8" i="70"/>
  <c r="P76" i="70" s="1"/>
  <c r="F8" i="70"/>
  <c r="O76" i="70" s="1"/>
  <c r="E8" i="70"/>
  <c r="D8" i="70"/>
  <c r="C8" i="70"/>
  <c r="L76" i="70" s="1"/>
  <c r="D6" i="70"/>
  <c r="M71" i="70" s="1"/>
  <c r="B103" i="69"/>
  <c r="B104" i="69" s="1"/>
  <c r="B105" i="69" s="1"/>
  <c r="B106" i="69" s="1"/>
  <c r="B107" i="69" s="1"/>
  <c r="B108" i="69" s="1"/>
  <c r="B109" i="69" s="1"/>
  <c r="B110" i="69" s="1"/>
  <c r="B111" i="69" s="1"/>
  <c r="B112" i="69" s="1"/>
  <c r="B113" i="69" s="1"/>
  <c r="B114" i="69" s="1"/>
  <c r="B115" i="69" s="1"/>
  <c r="B116" i="69" s="1"/>
  <c r="B117" i="69" s="1"/>
  <c r="B118" i="69" s="1"/>
  <c r="B119" i="69" s="1"/>
  <c r="B120" i="69" s="1"/>
  <c r="B121" i="69" s="1"/>
  <c r="B122" i="69" s="1"/>
  <c r="B123" i="69" s="1"/>
  <c r="B124" i="69" s="1"/>
  <c r="B125" i="69" s="1"/>
  <c r="B126" i="69" s="1"/>
  <c r="B127" i="69" s="1"/>
  <c r="B128" i="69" s="1"/>
  <c r="B129" i="69" s="1"/>
  <c r="B130" i="69" s="1"/>
  <c r="B131" i="69" s="1"/>
  <c r="B132" i="69" s="1"/>
  <c r="B133" i="69" s="1"/>
  <c r="B134" i="69" s="1"/>
  <c r="B135" i="69" s="1"/>
  <c r="B136" i="69" s="1"/>
  <c r="B137" i="69" s="1"/>
  <c r="B138" i="69" s="1"/>
  <c r="B139" i="69" s="1"/>
  <c r="B140" i="69" s="1"/>
  <c r="B141" i="69" s="1"/>
  <c r="B142" i="69" s="1"/>
  <c r="B143" i="69" s="1"/>
  <c r="B144" i="69" s="1"/>
  <c r="B145" i="69" s="1"/>
  <c r="B146" i="69" s="1"/>
  <c r="B147" i="69" s="1"/>
  <c r="B148" i="69" s="1"/>
  <c r="B149" i="69" s="1"/>
  <c r="B150" i="69" s="1"/>
  <c r="B151" i="69" s="1"/>
  <c r="B152" i="69" s="1"/>
  <c r="B153" i="69" s="1"/>
  <c r="B154" i="69" s="1"/>
  <c r="B155" i="69" s="1"/>
  <c r="B156" i="69" s="1"/>
  <c r="B157" i="69" s="1"/>
  <c r="B158" i="69" s="1"/>
  <c r="B159" i="69" s="1"/>
  <c r="B160" i="69" s="1"/>
  <c r="B161" i="69" s="1"/>
  <c r="B162" i="69" s="1"/>
  <c r="B163" i="69" s="1"/>
  <c r="B164" i="69" s="1"/>
  <c r="B165" i="69" s="1"/>
  <c r="B166" i="69" s="1"/>
  <c r="B167" i="69" s="1"/>
  <c r="B168" i="69" s="1"/>
  <c r="B169" i="69" s="1"/>
  <c r="B170" i="69" s="1"/>
  <c r="B171" i="69" s="1"/>
  <c r="B172" i="69" s="1"/>
  <c r="B173" i="69" s="1"/>
  <c r="B174" i="69" s="1"/>
  <c r="B175" i="69" s="1"/>
  <c r="B176" i="69" s="1"/>
  <c r="B177" i="69" s="1"/>
  <c r="B178" i="69" s="1"/>
  <c r="B179" i="69" s="1"/>
  <c r="B180" i="69" s="1"/>
  <c r="B181" i="69" s="1"/>
  <c r="B182" i="69" s="1"/>
  <c r="B183" i="69" s="1"/>
  <c r="B184" i="69" s="1"/>
  <c r="B185" i="69" s="1"/>
  <c r="B186" i="69" s="1"/>
  <c r="D100" i="69"/>
  <c r="E100" i="69" s="1"/>
  <c r="F100" i="69" s="1"/>
  <c r="G100" i="69" s="1"/>
  <c r="H100" i="69" s="1"/>
  <c r="K70" i="69"/>
  <c r="L70" i="69" s="1"/>
  <c r="M70" i="69" s="1"/>
  <c r="N70" i="69" s="1"/>
  <c r="O70" i="69" s="1"/>
  <c r="P70" i="69" s="1"/>
  <c r="J34" i="69"/>
  <c r="J35" i="69" s="1"/>
  <c r="J36" i="69" s="1"/>
  <c r="J37" i="69" s="1"/>
  <c r="J38" i="69" s="1"/>
  <c r="J39" i="69" s="1"/>
  <c r="J40" i="69" s="1"/>
  <c r="J41" i="69" s="1"/>
  <c r="J42" i="69" s="1"/>
  <c r="J43" i="69" s="1"/>
  <c r="J44" i="69" s="1"/>
  <c r="J45" i="69" s="1"/>
  <c r="J46" i="69" s="1"/>
  <c r="J47" i="69" s="1"/>
  <c r="J48" i="69" s="1"/>
  <c r="J49" i="69" s="1"/>
  <c r="J50" i="69" s="1"/>
  <c r="J51" i="69" s="1"/>
  <c r="J52" i="69" s="1"/>
  <c r="J53" i="69" s="1"/>
  <c r="J54" i="69" s="1"/>
  <c r="J55" i="69" s="1"/>
  <c r="J56" i="69" s="1"/>
  <c r="J57" i="69" s="1"/>
  <c r="J58" i="69" s="1"/>
  <c r="J59" i="69" s="1"/>
  <c r="J60" i="69" s="1"/>
  <c r="J61" i="69" s="1"/>
  <c r="J62" i="69" s="1"/>
  <c r="J63" i="69" s="1"/>
  <c r="J64" i="69" s="1"/>
  <c r="J65" i="69" s="1"/>
  <c r="J66" i="69" s="1"/>
  <c r="J67" i="69" s="1"/>
  <c r="B34" i="69"/>
  <c r="B35" i="69" s="1"/>
  <c r="B36" i="69" s="1"/>
  <c r="B37" i="69" s="1"/>
  <c r="B38" i="69" s="1"/>
  <c r="B39" i="69" s="1"/>
  <c r="B40" i="69" s="1"/>
  <c r="B41" i="69" s="1"/>
  <c r="B42" i="69" s="1"/>
  <c r="B43" i="69" s="1"/>
  <c r="B44" i="69" s="1"/>
  <c r="B45" i="69" s="1"/>
  <c r="B46" i="69" s="1"/>
  <c r="B47" i="69" s="1"/>
  <c r="B48" i="69" s="1"/>
  <c r="B49" i="69" s="1"/>
  <c r="B50" i="69" s="1"/>
  <c r="B51" i="69" s="1"/>
  <c r="B52" i="69" s="1"/>
  <c r="B53" i="69" s="1"/>
  <c r="B54" i="69" s="1"/>
  <c r="B55" i="69" s="1"/>
  <c r="B56" i="69" s="1"/>
  <c r="B57" i="69" s="1"/>
  <c r="B58" i="69" s="1"/>
  <c r="B59" i="69" s="1"/>
  <c r="B60" i="69" s="1"/>
  <c r="B61" i="69" s="1"/>
  <c r="B62" i="69" s="1"/>
  <c r="B63" i="69" s="1"/>
  <c r="B64" i="69" s="1"/>
  <c r="B65" i="69" s="1"/>
  <c r="B66" i="69" s="1"/>
  <c r="B67" i="69" s="1"/>
  <c r="B68" i="69" s="1"/>
  <c r="B69" i="69" s="1"/>
  <c r="B70" i="69" s="1"/>
  <c r="B71" i="69" s="1"/>
  <c r="B72" i="69" s="1"/>
  <c r="B73" i="69" s="1"/>
  <c r="B74" i="69" s="1"/>
  <c r="B75" i="69" s="1"/>
  <c r="B76" i="69" s="1"/>
  <c r="B77" i="69" s="1"/>
  <c r="B78" i="69" s="1"/>
  <c r="B79" i="69" s="1"/>
  <c r="B80" i="69" s="1"/>
  <c r="B81" i="69" s="1"/>
  <c r="B82" i="69" s="1"/>
  <c r="C32" i="69"/>
  <c r="B28" i="69"/>
  <c r="H8" i="69"/>
  <c r="P52" i="69" s="1"/>
  <c r="G8" i="69"/>
  <c r="O59" i="69" s="1"/>
  <c r="F8" i="69"/>
  <c r="F77" i="69" s="1"/>
  <c r="E8" i="69"/>
  <c r="M57" i="69" s="1"/>
  <c r="D8" i="69"/>
  <c r="D77" i="69" s="1"/>
  <c r="C8" i="69"/>
  <c r="C68" i="69" s="1"/>
  <c r="D6" i="69"/>
  <c r="E6" i="69" s="1"/>
  <c r="F6" i="69" s="1"/>
  <c r="G6" i="69" s="1"/>
  <c r="H6" i="69" s="1"/>
  <c r="S261" i="68"/>
  <c r="R261" i="68"/>
  <c r="Q261" i="68"/>
  <c r="P261" i="68"/>
  <c r="O261" i="68"/>
  <c r="N261" i="68"/>
  <c r="M261" i="68"/>
  <c r="L261" i="68"/>
  <c r="K261" i="68"/>
  <c r="J261" i="68"/>
  <c r="I261" i="68"/>
  <c r="H261" i="68"/>
  <c r="G261" i="68"/>
  <c r="F261" i="68"/>
  <c r="E261" i="68"/>
  <c r="D261" i="68"/>
  <c r="C261" i="68"/>
  <c r="S260" i="68"/>
  <c r="R260" i="68"/>
  <c r="Q260" i="68"/>
  <c r="P260" i="68"/>
  <c r="O260" i="68"/>
  <c r="N260" i="68"/>
  <c r="M260" i="68"/>
  <c r="L260" i="68"/>
  <c r="K260" i="68"/>
  <c r="J260" i="68"/>
  <c r="I260" i="68"/>
  <c r="H260" i="68"/>
  <c r="G260" i="68"/>
  <c r="F260" i="68"/>
  <c r="E260" i="68"/>
  <c r="D260" i="68"/>
  <c r="C260" i="68"/>
  <c r="B70" i="68"/>
  <c r="B71" i="68" s="1"/>
  <c r="B72" i="68" s="1"/>
  <c r="B73" i="68" s="1"/>
  <c r="B74" i="68" s="1"/>
  <c r="B75" i="68" s="1"/>
  <c r="B76" i="68" s="1"/>
  <c r="B77" i="68" s="1"/>
  <c r="B78" i="68" s="1"/>
  <c r="B85" i="68" s="1"/>
  <c r="B86" i="68" s="1"/>
  <c r="B87" i="68" s="1"/>
  <c r="B88" i="68" s="1"/>
  <c r="B89" i="68" s="1"/>
  <c r="B90" i="68" s="1"/>
  <c r="B91" i="68" s="1"/>
  <c r="B92" i="68" s="1"/>
  <c r="B93" i="68" s="1"/>
  <c r="B94" i="68" s="1"/>
  <c r="B95" i="68" s="1"/>
  <c r="B96" i="68" s="1"/>
  <c r="B97" i="68" s="1"/>
  <c r="B98" i="68" s="1"/>
  <c r="B99" i="68" s="1"/>
  <c r="B100" i="68" s="1"/>
  <c r="B101" i="68" s="1"/>
  <c r="B102" i="68" s="1"/>
  <c r="B103" i="68" s="1"/>
  <c r="B104" i="68" s="1"/>
  <c r="B105" i="68" s="1"/>
  <c r="B106" i="68" s="1"/>
  <c r="B107" i="68" s="1"/>
  <c r="B108" i="68" s="1"/>
  <c r="B109" i="68" s="1"/>
  <c r="B110" i="68" s="1"/>
  <c r="B111" i="68" s="1"/>
  <c r="B112" i="68" s="1"/>
  <c r="B113" i="68" s="1"/>
  <c r="B114" i="68" s="1"/>
  <c r="B115" i="68" s="1"/>
  <c r="B116" i="68" s="1"/>
  <c r="B117" i="68" s="1"/>
  <c r="B118" i="68" s="1"/>
  <c r="B30" i="68"/>
  <c r="B31" i="68" s="1"/>
  <c r="B32" i="68" s="1"/>
  <c r="B33" i="68" s="1"/>
  <c r="B34" i="68" s="1"/>
  <c r="B35" i="68" s="1"/>
  <c r="B36" i="68" s="1"/>
  <c r="B37" i="68" s="1"/>
  <c r="B38" i="68" s="1"/>
  <c r="B39" i="68" s="1"/>
  <c r="B40" i="68" s="1"/>
  <c r="B41" i="68" s="1"/>
  <c r="B42" i="68" s="1"/>
  <c r="B43" i="68" s="1"/>
  <c r="B44" i="68" s="1"/>
  <c r="B45" i="68" s="1"/>
  <c r="B46" i="68" s="1"/>
  <c r="B47" i="68" s="1"/>
  <c r="B48" i="68" s="1"/>
  <c r="B49" i="68" s="1"/>
  <c r="B50" i="68" s="1"/>
  <c r="B51" i="68" s="1"/>
  <c r="B52" i="68" s="1"/>
  <c r="B53" i="68" s="1"/>
  <c r="B54" i="68" s="1"/>
  <c r="B55" i="68" s="1"/>
  <c r="B56" i="68" s="1"/>
  <c r="B57" i="68" s="1"/>
  <c r="B58" i="68" s="1"/>
  <c r="B59" i="68" s="1"/>
  <c r="B60" i="68" s="1"/>
  <c r="B61" i="68" s="1"/>
  <c r="B62" i="68" s="1"/>
  <c r="B63" i="68" s="1"/>
  <c r="B64" i="68" s="1"/>
  <c r="B65" i="68" s="1"/>
  <c r="B66" i="68" s="1"/>
  <c r="B67" i="68" s="1"/>
  <c r="B68" i="68" s="1"/>
  <c r="B20" i="68"/>
  <c r="B17" i="68"/>
  <c r="S13" i="68"/>
  <c r="R13" i="68"/>
  <c r="Q13" i="68"/>
  <c r="P13" i="68"/>
  <c r="O13" i="68"/>
  <c r="N13" i="68"/>
  <c r="M13" i="68"/>
  <c r="L13" i="68"/>
  <c r="K13" i="68"/>
  <c r="J13" i="68"/>
  <c r="I13" i="68"/>
  <c r="H13" i="68"/>
  <c r="G13" i="68"/>
  <c r="F13" i="68"/>
  <c r="E13" i="68"/>
  <c r="D13" i="68"/>
  <c r="C13" i="68"/>
  <c r="Q10" i="68"/>
  <c r="S9" i="68"/>
  <c r="R9" i="68"/>
  <c r="Q9" i="68"/>
  <c r="Q44" i="68" s="1"/>
  <c r="P9" i="68"/>
  <c r="O9" i="68"/>
  <c r="N9" i="68"/>
  <c r="M9" i="68"/>
  <c r="L9" i="68"/>
  <c r="K9" i="68"/>
  <c r="J9" i="68"/>
  <c r="I9" i="68"/>
  <c r="I57" i="68" s="1"/>
  <c r="H9" i="68"/>
  <c r="G9" i="68"/>
  <c r="F9" i="68"/>
  <c r="E9" i="68"/>
  <c r="D9" i="68"/>
  <c r="C9" i="68"/>
  <c r="S12" i="67"/>
  <c r="S49" i="67" s="1"/>
  <c r="R12" i="67"/>
  <c r="R49" i="67" s="1"/>
  <c r="Q12" i="67"/>
  <c r="Q49" i="67" s="1"/>
  <c r="P12" i="67"/>
  <c r="P49" i="67" s="1"/>
  <c r="O12" i="67"/>
  <c r="O49" i="67" s="1"/>
  <c r="N12" i="67"/>
  <c r="N49" i="67" s="1"/>
  <c r="M12" i="67"/>
  <c r="M49" i="67" s="1"/>
  <c r="L12" i="67"/>
  <c r="L49" i="67" s="1"/>
  <c r="K12" i="67"/>
  <c r="K49" i="67" s="1"/>
  <c r="J12" i="67"/>
  <c r="J49" i="67" s="1"/>
  <c r="I12" i="67"/>
  <c r="I49" i="67" s="1"/>
  <c r="H12" i="67"/>
  <c r="H49" i="67" s="1"/>
  <c r="G12" i="67"/>
  <c r="G49" i="67" s="1"/>
  <c r="F12" i="67"/>
  <c r="F49" i="67" s="1"/>
  <c r="E12" i="67"/>
  <c r="E49" i="67" s="1"/>
  <c r="D12" i="67"/>
  <c r="D49" i="67" s="1"/>
  <c r="C12" i="67"/>
  <c r="C49" i="67" s="1"/>
  <c r="S11" i="67"/>
  <c r="S42" i="67" s="1"/>
  <c r="R11" i="67"/>
  <c r="R42" i="67" s="1"/>
  <c r="Q11" i="67"/>
  <c r="Q42" i="67" s="1"/>
  <c r="P11" i="67"/>
  <c r="P42" i="67" s="1"/>
  <c r="O11" i="67"/>
  <c r="O42" i="67" s="1"/>
  <c r="N11" i="67"/>
  <c r="N42" i="67" s="1"/>
  <c r="M11" i="67"/>
  <c r="M42" i="67" s="1"/>
  <c r="L11" i="67"/>
  <c r="L42" i="67" s="1"/>
  <c r="K11" i="67"/>
  <c r="K42" i="67" s="1"/>
  <c r="J11" i="67"/>
  <c r="J42" i="67" s="1"/>
  <c r="I11" i="67"/>
  <c r="I42" i="67" s="1"/>
  <c r="H11" i="67"/>
  <c r="H42" i="67" s="1"/>
  <c r="G11" i="67"/>
  <c r="G42" i="67" s="1"/>
  <c r="F11" i="67"/>
  <c r="F42" i="67" s="1"/>
  <c r="E11" i="67"/>
  <c r="E42" i="67" s="1"/>
  <c r="D11" i="67"/>
  <c r="D42" i="67" s="1"/>
  <c r="C11" i="67"/>
  <c r="C42" i="67" s="1"/>
  <c r="S10" i="67"/>
  <c r="S48" i="67" s="1"/>
  <c r="R10" i="67"/>
  <c r="R48" i="67" s="1"/>
  <c r="Q10" i="67"/>
  <c r="P10" i="67"/>
  <c r="P41" i="67" s="1"/>
  <c r="O10" i="67"/>
  <c r="O41" i="67" s="1"/>
  <c r="N10" i="67"/>
  <c r="N41" i="67" s="1"/>
  <c r="M10" i="67"/>
  <c r="L10" i="67"/>
  <c r="L41" i="67" s="1"/>
  <c r="K10" i="67"/>
  <c r="K48" i="67" s="1"/>
  <c r="J10" i="67"/>
  <c r="J48" i="67" s="1"/>
  <c r="I10" i="67"/>
  <c r="I48" i="67" s="1"/>
  <c r="H10" i="67"/>
  <c r="H41" i="67" s="1"/>
  <c r="G10" i="67"/>
  <c r="G41" i="67" s="1"/>
  <c r="F10" i="67"/>
  <c r="F41" i="67" s="1"/>
  <c r="E10" i="67"/>
  <c r="D10" i="67"/>
  <c r="D41" i="67" s="1"/>
  <c r="C10" i="67"/>
  <c r="C48" i="67" s="1"/>
  <c r="A10" i="67"/>
  <c r="S9" i="67"/>
  <c r="S47" i="67" s="1"/>
  <c r="R9" i="67"/>
  <c r="R47" i="67" s="1"/>
  <c r="Q9" i="67"/>
  <c r="Q40" i="67" s="1"/>
  <c r="P9" i="67"/>
  <c r="P47" i="67" s="1"/>
  <c r="O9" i="67"/>
  <c r="O40" i="67" s="1"/>
  <c r="N9" i="67"/>
  <c r="N47" i="67" s="1"/>
  <c r="M9" i="67"/>
  <c r="M40" i="67" s="1"/>
  <c r="L9" i="67"/>
  <c r="L47" i="67" s="1"/>
  <c r="K9" i="67"/>
  <c r="K47" i="67" s="1"/>
  <c r="J9" i="67"/>
  <c r="J47" i="67" s="1"/>
  <c r="I9" i="67"/>
  <c r="I40" i="67" s="1"/>
  <c r="H9" i="67"/>
  <c r="H47" i="67" s="1"/>
  <c r="G9" i="67"/>
  <c r="G40" i="67" s="1"/>
  <c r="F9" i="67"/>
  <c r="F47" i="67" s="1"/>
  <c r="E9" i="67"/>
  <c r="E40" i="67" s="1"/>
  <c r="D9" i="67"/>
  <c r="D47" i="67" s="1"/>
  <c r="C9" i="67"/>
  <c r="A9" i="67"/>
  <c r="B2" i="67"/>
  <c r="B29" i="67" s="1"/>
  <c r="B1" i="67"/>
  <c r="B102" i="66"/>
  <c r="B103" i="66" s="1"/>
  <c r="B104" i="66" s="1"/>
  <c r="B105" i="66" s="1"/>
  <c r="B106" i="66" s="1"/>
  <c r="B107" i="66" s="1"/>
  <c r="B108" i="66" s="1"/>
  <c r="B109" i="66" s="1"/>
  <c r="B110" i="66" s="1"/>
  <c r="B111" i="66" s="1"/>
  <c r="B112" i="66" s="1"/>
  <c r="B113" i="66" s="1"/>
  <c r="B114" i="66" s="1"/>
  <c r="B115" i="66" s="1"/>
  <c r="B116" i="66" s="1"/>
  <c r="B117" i="66" s="1"/>
  <c r="B118" i="66" s="1"/>
  <c r="B119" i="66" s="1"/>
  <c r="B120" i="66" s="1"/>
  <c r="B121" i="66" s="1"/>
  <c r="B122" i="66" s="1"/>
  <c r="B123" i="66" s="1"/>
  <c r="B124" i="66" s="1"/>
  <c r="B125" i="66" s="1"/>
  <c r="B126" i="66" s="1"/>
  <c r="B127" i="66" s="1"/>
  <c r="B128" i="66" s="1"/>
  <c r="B129" i="66" s="1"/>
  <c r="B130" i="66" s="1"/>
  <c r="B131" i="66" s="1"/>
  <c r="B132" i="66" s="1"/>
  <c r="B133" i="66" s="1"/>
  <c r="B134" i="66" s="1"/>
  <c r="B135" i="66" s="1"/>
  <c r="B136" i="66" s="1"/>
  <c r="B137" i="66" s="1"/>
  <c r="B138" i="66" s="1"/>
  <c r="B139" i="66" s="1"/>
  <c r="B140" i="66" s="1"/>
  <c r="B141" i="66" s="1"/>
  <c r="B142" i="66" s="1"/>
  <c r="B143" i="66" s="1"/>
  <c r="B144" i="66" s="1"/>
  <c r="B145" i="66" s="1"/>
  <c r="B55" i="66"/>
  <c r="B56" i="66" s="1"/>
  <c r="B57" i="66" s="1"/>
  <c r="B58" i="66" s="1"/>
  <c r="B59" i="66" s="1"/>
  <c r="B60" i="66" s="1"/>
  <c r="B61" i="66" s="1"/>
  <c r="B62" i="66" s="1"/>
  <c r="B63" i="66" s="1"/>
  <c r="B64" i="66" s="1"/>
  <c r="B65" i="66" s="1"/>
  <c r="B66" i="66" s="1"/>
  <c r="B67" i="66" s="1"/>
  <c r="B68" i="66" s="1"/>
  <c r="B69" i="66" s="1"/>
  <c r="B70" i="66" s="1"/>
  <c r="B71" i="66" s="1"/>
  <c r="B72" i="66" s="1"/>
  <c r="B73" i="66" s="1"/>
  <c r="B74" i="66" s="1"/>
  <c r="B75" i="66" s="1"/>
  <c r="B76" i="66" s="1"/>
  <c r="B77" i="66" s="1"/>
  <c r="B78" i="66" s="1"/>
  <c r="B79" i="66" s="1"/>
  <c r="B80" i="66" s="1"/>
  <c r="B81" i="66" s="1"/>
  <c r="B82" i="66" s="1"/>
  <c r="B83" i="66" s="1"/>
  <c r="B84" i="66" s="1"/>
  <c r="B85" i="66" s="1"/>
  <c r="B86" i="66" s="1"/>
  <c r="B87" i="66" s="1"/>
  <c r="B88" i="66" s="1"/>
  <c r="B89" i="66" s="1"/>
  <c r="B90" i="66" s="1"/>
  <c r="B91" i="66" s="1"/>
  <c r="B92" i="66" s="1"/>
  <c r="B93" i="66" s="1"/>
  <c r="B42" i="66"/>
  <c r="B43" i="66" s="1"/>
  <c r="B44" i="66" s="1"/>
  <c r="B45" i="66" s="1"/>
  <c r="B46" i="66" s="1"/>
  <c r="B47" i="66" s="1"/>
  <c r="B48" i="66" s="1"/>
  <c r="B49" i="66" s="1"/>
  <c r="B32" i="66"/>
  <c r="S19" i="66"/>
  <c r="R19" i="66"/>
  <c r="Q19" i="66"/>
  <c r="P19" i="66"/>
  <c r="O19" i="66"/>
  <c r="N19" i="66"/>
  <c r="M19" i="66"/>
  <c r="L19" i="66"/>
  <c r="K19" i="66"/>
  <c r="J19" i="66"/>
  <c r="I19" i="66"/>
  <c r="H19" i="66"/>
  <c r="G19" i="66"/>
  <c r="F19" i="66"/>
  <c r="E19" i="66"/>
  <c r="D19" i="66"/>
  <c r="C19" i="66"/>
  <c r="S18" i="66"/>
  <c r="R18" i="66"/>
  <c r="Q18" i="66"/>
  <c r="P18" i="66"/>
  <c r="O18" i="66"/>
  <c r="N18" i="66"/>
  <c r="M18" i="66"/>
  <c r="L18" i="66"/>
  <c r="K18" i="66"/>
  <c r="J18" i="66"/>
  <c r="I18" i="66"/>
  <c r="H18" i="66"/>
  <c r="G18" i="66"/>
  <c r="F18" i="66"/>
  <c r="E18" i="66"/>
  <c r="D18" i="66"/>
  <c r="C18" i="66"/>
  <c r="S17" i="66"/>
  <c r="R17" i="66"/>
  <c r="Q17" i="66"/>
  <c r="P17" i="66"/>
  <c r="O17" i="66"/>
  <c r="N17" i="66"/>
  <c r="M17" i="66"/>
  <c r="L17" i="66"/>
  <c r="K17" i="66"/>
  <c r="J17" i="66"/>
  <c r="I17" i="66"/>
  <c r="H17" i="66"/>
  <c r="G17" i="66"/>
  <c r="F17" i="66"/>
  <c r="E17" i="66"/>
  <c r="D17" i="66"/>
  <c r="C17" i="66"/>
  <c r="S16" i="66"/>
  <c r="R16" i="66"/>
  <c r="Q16" i="66"/>
  <c r="P16" i="66"/>
  <c r="O16" i="66"/>
  <c r="N16" i="66"/>
  <c r="M16" i="66"/>
  <c r="L16" i="66"/>
  <c r="K16" i="66"/>
  <c r="J16" i="66"/>
  <c r="I16" i="66"/>
  <c r="H16" i="66"/>
  <c r="G16" i="66"/>
  <c r="F16" i="66"/>
  <c r="E16" i="66"/>
  <c r="D16" i="66"/>
  <c r="C16" i="66"/>
  <c r="S12" i="66"/>
  <c r="R12" i="66"/>
  <c r="Q12" i="66"/>
  <c r="P12" i="66"/>
  <c r="O12" i="66"/>
  <c r="N12" i="66"/>
  <c r="M12" i="66"/>
  <c r="L12" i="66"/>
  <c r="K12" i="66"/>
  <c r="J12" i="66"/>
  <c r="I12" i="66"/>
  <c r="H12" i="66"/>
  <c r="G12" i="66"/>
  <c r="F12" i="66"/>
  <c r="E12" i="66"/>
  <c r="E151" i="66" s="1"/>
  <c r="D12" i="66"/>
  <c r="D150" i="66" s="1"/>
  <c r="C12" i="66"/>
  <c r="S11" i="66"/>
  <c r="R11" i="66"/>
  <c r="Q11" i="66"/>
  <c r="P11" i="66"/>
  <c r="O11" i="66"/>
  <c r="N11" i="66"/>
  <c r="M11" i="66"/>
  <c r="L11" i="66"/>
  <c r="K11" i="66"/>
  <c r="J11" i="66"/>
  <c r="I11" i="66"/>
  <c r="H11" i="66"/>
  <c r="G11" i="66"/>
  <c r="F11" i="66"/>
  <c r="E11" i="66"/>
  <c r="D11" i="66"/>
  <c r="C11" i="66"/>
  <c r="S10" i="66"/>
  <c r="R10" i="66"/>
  <c r="Q10" i="66"/>
  <c r="P10" i="66"/>
  <c r="O10" i="66"/>
  <c r="N10" i="66"/>
  <c r="M10" i="66"/>
  <c r="L10" i="66"/>
  <c r="K10" i="66"/>
  <c r="J10" i="66"/>
  <c r="I10" i="66"/>
  <c r="H10" i="66"/>
  <c r="G10" i="66"/>
  <c r="F10" i="66"/>
  <c r="E10" i="66"/>
  <c r="D10" i="66"/>
  <c r="C10" i="66"/>
  <c r="S9" i="66"/>
  <c r="R9" i="66"/>
  <c r="Q9" i="66"/>
  <c r="P9" i="66"/>
  <c r="O9" i="66"/>
  <c r="N9" i="66"/>
  <c r="M9" i="66"/>
  <c r="L9" i="66"/>
  <c r="K9" i="66"/>
  <c r="J9" i="66"/>
  <c r="I9" i="66"/>
  <c r="H9" i="66"/>
  <c r="G9" i="66"/>
  <c r="F9" i="66"/>
  <c r="E9" i="66"/>
  <c r="D9" i="66"/>
  <c r="C9" i="66"/>
  <c r="B2" i="66"/>
  <c r="B29" i="66" s="1"/>
  <c r="B102" i="65"/>
  <c r="B103" i="65" s="1"/>
  <c r="B104" i="65" s="1"/>
  <c r="B105" i="65" s="1"/>
  <c r="B106" i="65" s="1"/>
  <c r="B107" i="65" s="1"/>
  <c r="B108" i="65" s="1"/>
  <c r="B109" i="65" s="1"/>
  <c r="B110" i="65" s="1"/>
  <c r="B111" i="65" s="1"/>
  <c r="B112" i="65" s="1"/>
  <c r="B113" i="65" s="1"/>
  <c r="B114" i="65" s="1"/>
  <c r="B115" i="65" s="1"/>
  <c r="B116" i="65" s="1"/>
  <c r="B117" i="65" s="1"/>
  <c r="B118" i="65" s="1"/>
  <c r="B119" i="65" s="1"/>
  <c r="B120" i="65" s="1"/>
  <c r="B121" i="65" s="1"/>
  <c r="B122" i="65" s="1"/>
  <c r="B123" i="65" s="1"/>
  <c r="B124" i="65" s="1"/>
  <c r="B125" i="65" s="1"/>
  <c r="B126" i="65" s="1"/>
  <c r="B127" i="65" s="1"/>
  <c r="B128" i="65" s="1"/>
  <c r="B129" i="65" s="1"/>
  <c r="B130" i="65" s="1"/>
  <c r="B131" i="65" s="1"/>
  <c r="B132" i="65" s="1"/>
  <c r="B133" i="65" s="1"/>
  <c r="B134" i="65" s="1"/>
  <c r="B135" i="65" s="1"/>
  <c r="B136" i="65" s="1"/>
  <c r="B137" i="65" s="1"/>
  <c r="B138" i="65" s="1"/>
  <c r="B139" i="65" s="1"/>
  <c r="B140" i="65" s="1"/>
  <c r="B141" i="65" s="1"/>
  <c r="B142" i="65" s="1"/>
  <c r="B143" i="65" s="1"/>
  <c r="B144" i="65" s="1"/>
  <c r="B145" i="65" s="1"/>
  <c r="B55" i="65"/>
  <c r="B56" i="65" s="1"/>
  <c r="B57" i="65" s="1"/>
  <c r="B58" i="65" s="1"/>
  <c r="B59" i="65" s="1"/>
  <c r="B60" i="65" s="1"/>
  <c r="B61" i="65" s="1"/>
  <c r="B62" i="65" s="1"/>
  <c r="B63" i="65" s="1"/>
  <c r="B64" i="65" s="1"/>
  <c r="B65" i="65" s="1"/>
  <c r="B66" i="65" s="1"/>
  <c r="B67" i="65" s="1"/>
  <c r="B68" i="65" s="1"/>
  <c r="B69" i="65" s="1"/>
  <c r="B70" i="65" s="1"/>
  <c r="B71" i="65" s="1"/>
  <c r="B72" i="65" s="1"/>
  <c r="B73" i="65" s="1"/>
  <c r="B74" i="65" s="1"/>
  <c r="B75" i="65" s="1"/>
  <c r="B76" i="65" s="1"/>
  <c r="B77" i="65" s="1"/>
  <c r="B78" i="65" s="1"/>
  <c r="B79" i="65" s="1"/>
  <c r="B80" i="65" s="1"/>
  <c r="B81" i="65" s="1"/>
  <c r="B82" i="65" s="1"/>
  <c r="B83" i="65" s="1"/>
  <c r="B84" i="65" s="1"/>
  <c r="B85" i="65" s="1"/>
  <c r="B86" i="65" s="1"/>
  <c r="B87" i="65" s="1"/>
  <c r="B88" i="65" s="1"/>
  <c r="B89" i="65" s="1"/>
  <c r="B90" i="65" s="1"/>
  <c r="B91" i="65" s="1"/>
  <c r="B92" i="65" s="1"/>
  <c r="B93" i="65" s="1"/>
  <c r="B42" i="65"/>
  <c r="B43" i="65" s="1"/>
  <c r="B44" i="65" s="1"/>
  <c r="B45" i="65" s="1"/>
  <c r="B46" i="65" s="1"/>
  <c r="B47" i="65" s="1"/>
  <c r="B48" i="65" s="1"/>
  <c r="B49" i="65" s="1"/>
  <c r="B32" i="65"/>
  <c r="W19" i="65"/>
  <c r="V19" i="65"/>
  <c r="U19" i="65"/>
  <c r="T19" i="65"/>
  <c r="S19" i="65"/>
  <c r="R19" i="65"/>
  <c r="Q19" i="65"/>
  <c r="P19" i="65"/>
  <c r="O19" i="65"/>
  <c r="N19" i="65"/>
  <c r="M19" i="65"/>
  <c r="L19" i="65"/>
  <c r="K19" i="65"/>
  <c r="J19" i="65"/>
  <c r="I19" i="65"/>
  <c r="H19" i="65"/>
  <c r="G19" i="65"/>
  <c r="F19" i="65"/>
  <c r="E19" i="65"/>
  <c r="D19" i="65"/>
  <c r="C19" i="65"/>
  <c r="W18" i="65"/>
  <c r="V18" i="65"/>
  <c r="U18" i="65"/>
  <c r="T18" i="65"/>
  <c r="S18" i="65"/>
  <c r="R18" i="65"/>
  <c r="Q18" i="65"/>
  <c r="P18" i="65"/>
  <c r="O18" i="65"/>
  <c r="N18" i="65"/>
  <c r="M18" i="65"/>
  <c r="L18" i="65"/>
  <c r="K18" i="65"/>
  <c r="J18" i="65"/>
  <c r="I18" i="65"/>
  <c r="H18" i="65"/>
  <c r="G18" i="65"/>
  <c r="F18" i="65"/>
  <c r="E18" i="65"/>
  <c r="D18" i="65"/>
  <c r="C18" i="65"/>
  <c r="S17" i="65"/>
  <c r="R17" i="65"/>
  <c r="Q17" i="65"/>
  <c r="P17" i="65"/>
  <c r="O17" i="65"/>
  <c r="N17" i="65"/>
  <c r="M17" i="65"/>
  <c r="L17" i="65"/>
  <c r="K17" i="65"/>
  <c r="J17" i="65"/>
  <c r="I17" i="65"/>
  <c r="H17" i="65"/>
  <c r="G17" i="65"/>
  <c r="F17" i="65"/>
  <c r="E17" i="65"/>
  <c r="D17" i="65"/>
  <c r="C17" i="65"/>
  <c r="S16" i="65"/>
  <c r="R16" i="65"/>
  <c r="Q16" i="65"/>
  <c r="P16" i="65"/>
  <c r="O16" i="65"/>
  <c r="N16" i="65"/>
  <c r="M16" i="65"/>
  <c r="L16" i="65"/>
  <c r="K16" i="65"/>
  <c r="J16" i="65"/>
  <c r="I16" i="65"/>
  <c r="H16" i="65"/>
  <c r="G16" i="65"/>
  <c r="F16" i="65"/>
  <c r="E16" i="65"/>
  <c r="D16" i="65"/>
  <c r="C16" i="65"/>
  <c r="W15" i="65"/>
  <c r="V15" i="65"/>
  <c r="U15" i="65"/>
  <c r="T15" i="65"/>
  <c r="W12" i="65"/>
  <c r="V12" i="65"/>
  <c r="V91" i="65" s="1"/>
  <c r="U12" i="65"/>
  <c r="T12" i="65"/>
  <c r="T128" i="65" s="1"/>
  <c r="S12" i="65"/>
  <c r="R12" i="65"/>
  <c r="Q12" i="65"/>
  <c r="Q137" i="65" s="1"/>
  <c r="P12" i="65"/>
  <c r="O12" i="65"/>
  <c r="N12" i="65"/>
  <c r="N145" i="65" s="1"/>
  <c r="M12" i="65"/>
  <c r="L12" i="65"/>
  <c r="K12" i="65"/>
  <c r="K64" i="65" s="1"/>
  <c r="J12" i="65"/>
  <c r="I12" i="65"/>
  <c r="I107" i="65" s="1"/>
  <c r="H12" i="65"/>
  <c r="G12" i="65"/>
  <c r="G119" i="65" s="1"/>
  <c r="F12" i="65"/>
  <c r="F119" i="65" s="1"/>
  <c r="E12" i="65"/>
  <c r="D12" i="65"/>
  <c r="C12" i="65"/>
  <c r="W11" i="65"/>
  <c r="V11" i="65"/>
  <c r="V49" i="65" s="1"/>
  <c r="U11" i="65"/>
  <c r="T11" i="65"/>
  <c r="T47" i="65" s="1"/>
  <c r="S11" i="65"/>
  <c r="S46" i="65" s="1"/>
  <c r="R11" i="65"/>
  <c r="Q11" i="65"/>
  <c r="Q46" i="65" s="1"/>
  <c r="P11" i="65"/>
  <c r="P49" i="65" s="1"/>
  <c r="O11" i="65"/>
  <c r="N11" i="65"/>
  <c r="N49" i="65" s="1"/>
  <c r="M11" i="65"/>
  <c r="L11" i="65"/>
  <c r="L47" i="65" s="1"/>
  <c r="K11" i="65"/>
  <c r="K48" i="65" s="1"/>
  <c r="J11" i="65"/>
  <c r="I11" i="65"/>
  <c r="I46" i="65" s="1"/>
  <c r="H11" i="65"/>
  <c r="H49" i="65" s="1"/>
  <c r="G11" i="65"/>
  <c r="F11" i="65"/>
  <c r="F49" i="65" s="1"/>
  <c r="E11" i="65"/>
  <c r="D11" i="65"/>
  <c r="D47" i="65" s="1"/>
  <c r="C11" i="65"/>
  <c r="C48" i="65" s="1"/>
  <c r="S10" i="65"/>
  <c r="S38" i="65" s="1"/>
  <c r="R10" i="65"/>
  <c r="R38" i="65" s="1"/>
  <c r="Q10" i="65"/>
  <c r="Q39" i="65" s="1"/>
  <c r="P10" i="65"/>
  <c r="O10" i="65"/>
  <c r="O38" i="65" s="1"/>
  <c r="N10" i="65"/>
  <c r="M10" i="65"/>
  <c r="M39" i="65" s="1"/>
  <c r="L10" i="65"/>
  <c r="K10" i="65"/>
  <c r="K38" i="65" s="1"/>
  <c r="J10" i="65"/>
  <c r="J38" i="65" s="1"/>
  <c r="I10" i="65"/>
  <c r="I39" i="65" s="1"/>
  <c r="H10" i="65"/>
  <c r="G10" i="65"/>
  <c r="G39" i="65" s="1"/>
  <c r="F10" i="65"/>
  <c r="E10" i="65"/>
  <c r="E39" i="65" s="1"/>
  <c r="D10" i="65"/>
  <c r="D38" i="65" s="1"/>
  <c r="C10" i="65"/>
  <c r="C38" i="65" s="1"/>
  <c r="W9" i="65"/>
  <c r="W37" i="65" s="1"/>
  <c r="V9" i="65"/>
  <c r="V37" i="65" s="1"/>
  <c r="U9" i="65"/>
  <c r="U37" i="65" s="1"/>
  <c r="T9" i="65"/>
  <c r="T37" i="65" s="1"/>
  <c r="S9" i="65"/>
  <c r="R9" i="65"/>
  <c r="Q9" i="65"/>
  <c r="P9" i="65"/>
  <c r="O9" i="65"/>
  <c r="N9" i="65"/>
  <c r="M9" i="65"/>
  <c r="L9" i="65"/>
  <c r="K9" i="65"/>
  <c r="J9" i="65"/>
  <c r="I9" i="65"/>
  <c r="H9" i="65"/>
  <c r="G9" i="65"/>
  <c r="F9" i="65"/>
  <c r="E9" i="65"/>
  <c r="D9" i="65"/>
  <c r="C9" i="65"/>
  <c r="W8" i="65"/>
  <c r="V8" i="65"/>
  <c r="U8" i="65"/>
  <c r="T8" i="65"/>
  <c r="S8" i="65"/>
  <c r="P8" i="65"/>
  <c r="N8" i="65"/>
  <c r="L8" i="65"/>
  <c r="K8" i="65"/>
  <c r="I8" i="65"/>
  <c r="H8" i="65"/>
  <c r="F8" i="65"/>
  <c r="E8" i="65"/>
  <c r="D8" i="65"/>
  <c r="C8" i="65"/>
  <c r="B2" i="65"/>
  <c r="B29" i="65" s="1"/>
  <c r="E3" i="64"/>
  <c r="D35" i="63"/>
  <c r="T18" i="63"/>
  <c r="S15" i="65" s="1"/>
  <c r="Q18" i="63"/>
  <c r="P15" i="65" s="1"/>
  <c r="P18" i="63"/>
  <c r="O18" i="63"/>
  <c r="N15" i="65" s="1"/>
  <c r="M18" i="63"/>
  <c r="L15" i="65" s="1"/>
  <c r="L18" i="63"/>
  <c r="K15" i="65" s="1"/>
  <c r="K18" i="63"/>
  <c r="J18" i="63"/>
  <c r="I15" i="65" s="1"/>
  <c r="I18" i="63"/>
  <c r="H15" i="65" s="1"/>
  <c r="G18" i="63"/>
  <c r="F15" i="65" s="1"/>
  <c r="F18" i="63"/>
  <c r="E15" i="65" s="1"/>
  <c r="E18" i="63"/>
  <c r="D15" i="65" s="1"/>
  <c r="D18" i="63"/>
  <c r="C15" i="65" s="1"/>
  <c r="F37" i="66" l="1"/>
  <c r="N37" i="66"/>
  <c r="E38" i="66"/>
  <c r="L43" i="66"/>
  <c r="K47" i="66"/>
  <c r="D37" i="65"/>
  <c r="L37" i="65"/>
  <c r="I97" i="74"/>
  <c r="Q55" i="74"/>
  <c r="J62" i="71"/>
  <c r="C90" i="74"/>
  <c r="K114" i="74"/>
  <c r="H48" i="75"/>
  <c r="H77" i="74"/>
  <c r="P96" i="74"/>
  <c r="J67" i="75"/>
  <c r="D75" i="70"/>
  <c r="N37" i="65"/>
  <c r="F37" i="65"/>
  <c r="O43" i="71"/>
  <c r="G109" i="71"/>
  <c r="G37" i="66"/>
  <c r="O37" i="66"/>
  <c r="F39" i="66"/>
  <c r="L61" i="66"/>
  <c r="H37" i="66"/>
  <c r="P37" i="66"/>
  <c r="G39" i="66"/>
  <c r="O39" i="66"/>
  <c r="F47" i="66"/>
  <c r="N47" i="66"/>
  <c r="F75" i="76"/>
  <c r="G47" i="66"/>
  <c r="O43" i="66"/>
  <c r="F120" i="66"/>
  <c r="N116" i="66"/>
  <c r="C35" i="71"/>
  <c r="K35" i="71"/>
  <c r="C36" i="71"/>
  <c r="K42" i="71"/>
  <c r="Q65" i="66"/>
  <c r="E68" i="69"/>
  <c r="D45" i="75"/>
  <c r="F64" i="76"/>
  <c r="H37" i="65"/>
  <c r="P37" i="65"/>
  <c r="C37" i="66"/>
  <c r="K37" i="66"/>
  <c r="S37" i="66"/>
  <c r="J39" i="66"/>
  <c r="R38" i="66"/>
  <c r="P39" i="72"/>
  <c r="J104" i="74"/>
  <c r="R111" i="74"/>
  <c r="R84" i="66"/>
  <c r="D33" i="70"/>
  <c r="M33" i="70" s="1"/>
  <c r="Q37" i="65"/>
  <c r="G33" i="68"/>
  <c r="O42" i="68"/>
  <c r="O54" i="69"/>
  <c r="H43" i="68"/>
  <c r="P100" i="68"/>
  <c r="E65" i="69"/>
  <c r="E35" i="71"/>
  <c r="M35" i="71"/>
  <c r="E41" i="71"/>
  <c r="E73" i="71"/>
  <c r="M51" i="71"/>
  <c r="M89" i="66"/>
  <c r="G64" i="70"/>
  <c r="E41" i="72"/>
  <c r="E52" i="76"/>
  <c r="H40" i="67"/>
  <c r="N71" i="68"/>
  <c r="E37" i="69"/>
  <c r="G58" i="70"/>
  <c r="I36" i="71"/>
  <c r="Q44" i="71"/>
  <c r="I126" i="71"/>
  <c r="Q109" i="71"/>
  <c r="D40" i="72"/>
  <c r="D53" i="75"/>
  <c r="E57" i="66"/>
  <c r="K41" i="67"/>
  <c r="O36" i="68"/>
  <c r="F39" i="69"/>
  <c r="H35" i="71"/>
  <c r="P35" i="71"/>
  <c r="H38" i="71"/>
  <c r="P40" i="71"/>
  <c r="P75" i="71"/>
  <c r="O42" i="76"/>
  <c r="J37" i="66"/>
  <c r="R37" i="66"/>
  <c r="Q38" i="66"/>
  <c r="G54" i="66"/>
  <c r="O64" i="66"/>
  <c r="H58" i="68"/>
  <c r="E51" i="69"/>
  <c r="E39" i="72"/>
  <c r="I34" i="75"/>
  <c r="I49" i="66"/>
  <c r="Q49" i="66"/>
  <c r="H111" i="66"/>
  <c r="P93" i="66"/>
  <c r="M73" i="66"/>
  <c r="O41" i="72"/>
  <c r="O50" i="72"/>
  <c r="J37" i="65"/>
  <c r="R37" i="65"/>
  <c r="D37" i="66"/>
  <c r="L37" i="66"/>
  <c r="C39" i="66"/>
  <c r="K39" i="66"/>
  <c r="S39" i="66"/>
  <c r="J49" i="66"/>
  <c r="R49" i="66"/>
  <c r="I140" i="66"/>
  <c r="Q144" i="66"/>
  <c r="E83" i="66"/>
  <c r="D106" i="68"/>
  <c r="L45" i="68"/>
  <c r="J111" i="68"/>
  <c r="R91" i="68"/>
  <c r="E57" i="69"/>
  <c r="D106" i="74"/>
  <c r="L95" i="74"/>
  <c r="F44" i="66"/>
  <c r="Q85" i="66"/>
  <c r="E63" i="68"/>
  <c r="M67" i="68"/>
  <c r="C119" i="68"/>
  <c r="C125" i="68" s="1"/>
  <c r="K107" i="68"/>
  <c r="S47" i="68"/>
  <c r="O46" i="70"/>
  <c r="P39" i="76"/>
  <c r="F46" i="66"/>
  <c r="J44" i="72"/>
  <c r="R44" i="72"/>
  <c r="R74" i="72"/>
  <c r="R51" i="72"/>
  <c r="J49" i="75"/>
  <c r="F35" i="71"/>
  <c r="F42" i="71"/>
  <c r="N41" i="71"/>
  <c r="F89" i="71"/>
  <c r="N65" i="71"/>
  <c r="K38" i="72"/>
  <c r="D37" i="75"/>
  <c r="I52" i="75"/>
  <c r="Q61" i="76"/>
  <c r="H39" i="65"/>
  <c r="P39" i="65"/>
  <c r="G49" i="65"/>
  <c r="O49" i="65"/>
  <c r="W49" i="65"/>
  <c r="J92" i="65"/>
  <c r="R141" i="65"/>
  <c r="K68" i="65"/>
  <c r="G41" i="66"/>
  <c r="N46" i="66"/>
  <c r="Q71" i="66"/>
  <c r="C41" i="67"/>
  <c r="I31" i="68"/>
  <c r="H62" i="68"/>
  <c r="N37" i="69"/>
  <c r="M46" i="69"/>
  <c r="H55" i="69"/>
  <c r="P66" i="69"/>
  <c r="P34" i="70"/>
  <c r="F56" i="70"/>
  <c r="O73" i="70"/>
  <c r="G82" i="70"/>
  <c r="I35" i="71"/>
  <c r="Q35" i="71"/>
  <c r="I42" i="71"/>
  <c r="Q37" i="71"/>
  <c r="I89" i="71"/>
  <c r="Q140" i="71"/>
  <c r="C48" i="69"/>
  <c r="G37" i="65"/>
  <c r="O37" i="65"/>
  <c r="F40" i="65"/>
  <c r="K76" i="65"/>
  <c r="J42" i="66"/>
  <c r="F48" i="66"/>
  <c r="P59" i="66"/>
  <c r="I75" i="66"/>
  <c r="L87" i="66"/>
  <c r="H37" i="68"/>
  <c r="C40" i="69"/>
  <c r="D49" i="69"/>
  <c r="N57" i="69"/>
  <c r="G61" i="70"/>
  <c r="C60" i="71"/>
  <c r="K66" i="71"/>
  <c r="E36" i="72"/>
  <c r="M44" i="72"/>
  <c r="E49" i="72"/>
  <c r="M79" i="72"/>
  <c r="M35" i="72"/>
  <c r="E54" i="72"/>
  <c r="E129" i="74"/>
  <c r="M96" i="74"/>
  <c r="J57" i="75"/>
  <c r="S39" i="65"/>
  <c r="J48" i="65"/>
  <c r="E110" i="65"/>
  <c r="M101" i="65"/>
  <c r="U143" i="65"/>
  <c r="K80" i="65"/>
  <c r="E37" i="66"/>
  <c r="M37" i="66"/>
  <c r="C43" i="66"/>
  <c r="K45" i="66"/>
  <c r="S43" i="66"/>
  <c r="J84" i="66"/>
  <c r="R68" i="66"/>
  <c r="R42" i="66"/>
  <c r="N48" i="66"/>
  <c r="E77" i="66"/>
  <c r="E47" i="67"/>
  <c r="F103" i="68"/>
  <c r="N51" i="68"/>
  <c r="N42" i="68"/>
  <c r="P78" i="68"/>
  <c r="C34" i="69"/>
  <c r="M41" i="69"/>
  <c r="C50" i="69"/>
  <c r="F59" i="69"/>
  <c r="L64" i="70"/>
  <c r="F39" i="70"/>
  <c r="P64" i="70"/>
  <c r="D42" i="71"/>
  <c r="L44" i="71"/>
  <c r="L67" i="71"/>
  <c r="N35" i="71"/>
  <c r="F44" i="71"/>
  <c r="N37" i="71"/>
  <c r="F79" i="71"/>
  <c r="N131" i="71"/>
  <c r="F38" i="72"/>
  <c r="N41" i="72"/>
  <c r="R42" i="72"/>
  <c r="F117" i="74"/>
  <c r="N108" i="74"/>
  <c r="I59" i="75"/>
  <c r="P44" i="76"/>
  <c r="K72" i="65"/>
  <c r="K33" i="69"/>
  <c r="I37" i="65"/>
  <c r="K84" i="65"/>
  <c r="F38" i="66"/>
  <c r="E63" i="66"/>
  <c r="N78" i="66"/>
  <c r="Q91" i="66"/>
  <c r="M47" i="67"/>
  <c r="F42" i="69"/>
  <c r="N61" i="69"/>
  <c r="F71" i="69"/>
  <c r="P45" i="70"/>
  <c r="P67" i="70"/>
  <c r="G40" i="72"/>
  <c r="O36" i="72"/>
  <c r="O53" i="72"/>
  <c r="R37" i="72"/>
  <c r="K43" i="72"/>
  <c r="G124" i="74"/>
  <c r="O116" i="74"/>
  <c r="H46" i="75"/>
  <c r="J65" i="75"/>
  <c r="H41" i="76"/>
  <c r="C42" i="65"/>
  <c r="V85" i="65"/>
  <c r="K56" i="65"/>
  <c r="K88" i="65"/>
  <c r="N39" i="66"/>
  <c r="E47" i="66"/>
  <c r="M47" i="66"/>
  <c r="L127" i="66"/>
  <c r="N38" i="66"/>
  <c r="P79" i="66"/>
  <c r="F48" i="67"/>
  <c r="H102" i="68"/>
  <c r="P106" i="68"/>
  <c r="H54" i="68"/>
  <c r="E35" i="69"/>
  <c r="N43" i="69"/>
  <c r="K52" i="69"/>
  <c r="K62" i="69"/>
  <c r="F73" i="69"/>
  <c r="E72" i="70"/>
  <c r="P44" i="72"/>
  <c r="H86" i="72"/>
  <c r="P53" i="72"/>
  <c r="D77" i="75"/>
  <c r="D41" i="75"/>
  <c r="E77" i="75"/>
  <c r="I36" i="76"/>
  <c r="D44" i="72"/>
  <c r="E46" i="65"/>
  <c r="M46" i="65"/>
  <c r="U46" i="65"/>
  <c r="H138" i="65"/>
  <c r="P142" i="65"/>
  <c r="K60" i="65"/>
  <c r="K92" i="65"/>
  <c r="M142" i="66"/>
  <c r="N44" i="66"/>
  <c r="D55" i="66"/>
  <c r="L67" i="66"/>
  <c r="L81" i="66"/>
  <c r="G48" i="67"/>
  <c r="G38" i="68"/>
  <c r="O48" i="68"/>
  <c r="F30" i="68"/>
  <c r="P54" i="68"/>
  <c r="L44" i="69"/>
  <c r="M53" i="69"/>
  <c r="F64" i="69"/>
  <c r="H76" i="69"/>
  <c r="F59" i="70"/>
  <c r="G52" i="70"/>
  <c r="I43" i="72"/>
  <c r="Q39" i="72"/>
  <c r="I82" i="72"/>
  <c r="Q53" i="72"/>
  <c r="E83" i="75"/>
  <c r="I40" i="66"/>
  <c r="L55" i="66"/>
  <c r="H69" i="66"/>
  <c r="R48" i="68"/>
  <c r="H31" i="68"/>
  <c r="C46" i="69"/>
  <c r="K78" i="69"/>
  <c r="G34" i="70"/>
  <c r="P53" i="70"/>
  <c r="J38" i="72"/>
  <c r="R35" i="72"/>
  <c r="L63" i="76"/>
  <c r="C46" i="65"/>
  <c r="V69" i="65"/>
  <c r="C151" i="65"/>
  <c r="C138" i="65"/>
  <c r="K140" i="65"/>
  <c r="K134" i="65"/>
  <c r="S151" i="65"/>
  <c r="S138" i="65"/>
  <c r="F48" i="65"/>
  <c r="N48" i="65"/>
  <c r="V48" i="65"/>
  <c r="I65" i="65"/>
  <c r="Q65" i="65"/>
  <c r="J39" i="65"/>
  <c r="N40" i="65"/>
  <c r="N42" i="65"/>
  <c r="C44" i="65"/>
  <c r="N46" i="65"/>
  <c r="N55" i="65"/>
  <c r="E57" i="65"/>
  <c r="N59" i="65"/>
  <c r="E61" i="65"/>
  <c r="N63" i="65"/>
  <c r="E65" i="65"/>
  <c r="N67" i="65"/>
  <c r="E69" i="65"/>
  <c r="N71" i="65"/>
  <c r="E73" i="65"/>
  <c r="N75" i="65"/>
  <c r="E77" i="65"/>
  <c r="N79" i="65"/>
  <c r="E81" i="65"/>
  <c r="N83" i="65"/>
  <c r="E85" i="65"/>
  <c r="N87" i="65"/>
  <c r="E89" i="65"/>
  <c r="N91" i="65"/>
  <c r="E93" i="65"/>
  <c r="I101" i="65"/>
  <c r="I103" i="65"/>
  <c r="K104" i="65"/>
  <c r="P105" i="65"/>
  <c r="V107" i="65"/>
  <c r="Q113" i="65"/>
  <c r="V115" i="65"/>
  <c r="T118" i="65"/>
  <c r="H122" i="65"/>
  <c r="Q125" i="65"/>
  <c r="M131" i="65"/>
  <c r="K142" i="65"/>
  <c r="D45" i="66"/>
  <c r="D47" i="66"/>
  <c r="D43" i="66"/>
  <c r="L49" i="66"/>
  <c r="L41" i="66"/>
  <c r="L47" i="66"/>
  <c r="C142" i="66"/>
  <c r="C62" i="66"/>
  <c r="C74" i="66"/>
  <c r="C136" i="66"/>
  <c r="C86" i="66"/>
  <c r="C115" i="66"/>
  <c r="C78" i="66"/>
  <c r="C58" i="66"/>
  <c r="C70" i="66"/>
  <c r="K82" i="66"/>
  <c r="K132" i="66"/>
  <c r="K74" i="66"/>
  <c r="K151" i="66"/>
  <c r="K127" i="66"/>
  <c r="K90" i="66"/>
  <c r="K86" i="66"/>
  <c r="K66" i="66"/>
  <c r="K54" i="66"/>
  <c r="K70" i="66"/>
  <c r="K138" i="66"/>
  <c r="K111" i="66"/>
  <c r="S107" i="66"/>
  <c r="S90" i="66"/>
  <c r="S86" i="66"/>
  <c r="S66" i="66"/>
  <c r="S123" i="66"/>
  <c r="S78" i="66"/>
  <c r="S58" i="66"/>
  <c r="S134" i="66"/>
  <c r="S82" i="66"/>
  <c r="S62" i="66"/>
  <c r="D114" i="65"/>
  <c r="D144" i="65"/>
  <c r="D150" i="65"/>
  <c r="D151" i="65"/>
  <c r="L120" i="65"/>
  <c r="L140" i="65"/>
  <c r="L132" i="65"/>
  <c r="T108" i="65"/>
  <c r="T150" i="65"/>
  <c r="T136" i="65"/>
  <c r="T151" i="65"/>
  <c r="T144" i="65"/>
  <c r="G38" i="65"/>
  <c r="K39" i="65"/>
  <c r="Q40" i="65"/>
  <c r="S42" i="65"/>
  <c r="J44" i="65"/>
  <c r="Q55" i="65"/>
  <c r="F57" i="65"/>
  <c r="Q59" i="65"/>
  <c r="F61" i="65"/>
  <c r="Q63" i="65"/>
  <c r="F65" i="65"/>
  <c r="Q67" i="65"/>
  <c r="F69" i="65"/>
  <c r="Q71" i="65"/>
  <c r="F73" i="65"/>
  <c r="Q75" i="65"/>
  <c r="F77" i="65"/>
  <c r="Q79" i="65"/>
  <c r="F81" i="65"/>
  <c r="Q83" i="65"/>
  <c r="F85" i="65"/>
  <c r="Q87" i="65"/>
  <c r="F89" i="65"/>
  <c r="Q91" i="65"/>
  <c r="F93" i="65"/>
  <c r="L103" i="65"/>
  <c r="N104" i="65"/>
  <c r="Q105" i="65"/>
  <c r="K108" i="65"/>
  <c r="P110" i="65"/>
  <c r="V113" i="65"/>
  <c r="H116" i="65"/>
  <c r="U118" i="65"/>
  <c r="S122" i="65"/>
  <c r="V125" i="65"/>
  <c r="I129" i="65"/>
  <c r="U131" i="65"/>
  <c r="V57" i="65"/>
  <c r="V77" i="65"/>
  <c r="J46" i="65"/>
  <c r="R46" i="65"/>
  <c r="E113" i="65"/>
  <c r="E135" i="65"/>
  <c r="E143" i="65"/>
  <c r="M150" i="65"/>
  <c r="M143" i="65"/>
  <c r="M139" i="65"/>
  <c r="M135" i="65"/>
  <c r="U121" i="65"/>
  <c r="U139" i="65"/>
  <c r="U135" i="65"/>
  <c r="O39" i="65"/>
  <c r="R40" i="65"/>
  <c r="V42" i="65"/>
  <c r="K44" i="65"/>
  <c r="V46" i="65"/>
  <c r="V55" i="65"/>
  <c r="M57" i="65"/>
  <c r="V59" i="65"/>
  <c r="M61" i="65"/>
  <c r="V63" i="65"/>
  <c r="M65" i="65"/>
  <c r="V67" i="65"/>
  <c r="M69" i="65"/>
  <c r="V71" i="65"/>
  <c r="M73" i="65"/>
  <c r="V75" i="65"/>
  <c r="M77" i="65"/>
  <c r="V79" i="65"/>
  <c r="M81" i="65"/>
  <c r="V83" i="65"/>
  <c r="M85" i="65"/>
  <c r="V87" i="65"/>
  <c r="M89" i="65"/>
  <c r="M93" i="65"/>
  <c r="P101" i="65"/>
  <c r="M103" i="65"/>
  <c r="S104" i="65"/>
  <c r="U105" i="65"/>
  <c r="Q108" i="65"/>
  <c r="I111" i="65"/>
  <c r="E114" i="65"/>
  <c r="L116" i="65"/>
  <c r="E123" i="65"/>
  <c r="K126" i="65"/>
  <c r="N129" i="65"/>
  <c r="I133" i="65"/>
  <c r="V73" i="65"/>
  <c r="E37" i="65"/>
  <c r="D39" i="65"/>
  <c r="L39" i="65"/>
  <c r="C47" i="65"/>
  <c r="K47" i="65"/>
  <c r="S47" i="65"/>
  <c r="F113" i="65"/>
  <c r="F133" i="65"/>
  <c r="N115" i="65"/>
  <c r="N137" i="65"/>
  <c r="V121" i="65"/>
  <c r="V133" i="65"/>
  <c r="V141" i="65"/>
  <c r="C37" i="65"/>
  <c r="K37" i="65"/>
  <c r="S37" i="65"/>
  <c r="I47" i="65"/>
  <c r="Q47" i="65"/>
  <c r="D92" i="65"/>
  <c r="L112" i="65"/>
  <c r="T114" i="65"/>
  <c r="L38" i="65"/>
  <c r="R39" i="65"/>
  <c r="V40" i="65"/>
  <c r="E43" i="65"/>
  <c r="R44" i="65"/>
  <c r="E47" i="65"/>
  <c r="R48" i="65"/>
  <c r="C56" i="65"/>
  <c r="N57" i="65"/>
  <c r="C60" i="65"/>
  <c r="N61" i="65"/>
  <c r="C64" i="65"/>
  <c r="N65" i="65"/>
  <c r="C68" i="65"/>
  <c r="N69" i="65"/>
  <c r="C72" i="65"/>
  <c r="N73" i="65"/>
  <c r="C76" i="65"/>
  <c r="N77" i="65"/>
  <c r="C80" i="65"/>
  <c r="N81" i="65"/>
  <c r="C84" i="65"/>
  <c r="N85" i="65"/>
  <c r="C88" i="65"/>
  <c r="N89" i="65"/>
  <c r="C92" i="65"/>
  <c r="N93" i="65"/>
  <c r="Q101" i="65"/>
  <c r="Q103" i="65"/>
  <c r="V104" i="65"/>
  <c r="D107" i="65"/>
  <c r="I109" i="65"/>
  <c r="U111" i="65"/>
  <c r="M114" i="65"/>
  <c r="C117" i="65"/>
  <c r="M119" i="65"/>
  <c r="M123" i="65"/>
  <c r="P126" i="65"/>
  <c r="Q129" i="65"/>
  <c r="P134" i="65"/>
  <c r="L150" i="65"/>
  <c r="Q39" i="66"/>
  <c r="H43" i="65"/>
  <c r="S44" i="65"/>
  <c r="H47" i="65"/>
  <c r="S48" i="65"/>
  <c r="H56" i="65"/>
  <c r="U57" i="65"/>
  <c r="H60" i="65"/>
  <c r="U61" i="65"/>
  <c r="H64" i="65"/>
  <c r="U65" i="65"/>
  <c r="H68" i="65"/>
  <c r="U69" i="65"/>
  <c r="H72" i="65"/>
  <c r="U73" i="65"/>
  <c r="H76" i="65"/>
  <c r="U77" i="65"/>
  <c r="H80" i="65"/>
  <c r="U81" i="65"/>
  <c r="H84" i="65"/>
  <c r="U85" i="65"/>
  <c r="H88" i="65"/>
  <c r="U89" i="65"/>
  <c r="H92" i="65"/>
  <c r="U93" i="65"/>
  <c r="U101" i="65"/>
  <c r="T103" i="65"/>
  <c r="E105" i="65"/>
  <c r="E107" i="65"/>
  <c r="M109" i="65"/>
  <c r="V111" i="65"/>
  <c r="S114" i="65"/>
  <c r="E117" i="65"/>
  <c r="I120" i="65"/>
  <c r="U123" i="65"/>
  <c r="E127" i="65"/>
  <c r="C130" i="65"/>
  <c r="D136" i="65"/>
  <c r="I38" i="66"/>
  <c r="I39" i="66"/>
  <c r="H47" i="66"/>
  <c r="H49" i="66"/>
  <c r="H45" i="66"/>
  <c r="H40" i="66"/>
  <c r="H41" i="66"/>
  <c r="H43" i="66"/>
  <c r="P43" i="66"/>
  <c r="P41" i="66"/>
  <c r="P47" i="66"/>
  <c r="P49" i="66"/>
  <c r="P45" i="66"/>
  <c r="P40" i="66"/>
  <c r="G132" i="66"/>
  <c r="G76" i="66"/>
  <c r="G56" i="66"/>
  <c r="G68" i="66"/>
  <c r="G113" i="66"/>
  <c r="G80" i="66"/>
  <c r="G60" i="66"/>
  <c r="G140" i="66"/>
  <c r="G92" i="66"/>
  <c r="G84" i="66"/>
  <c r="G64" i="66"/>
  <c r="O84" i="66"/>
  <c r="O88" i="66"/>
  <c r="O136" i="66"/>
  <c r="O80" i="66"/>
  <c r="O60" i="66"/>
  <c r="O109" i="66"/>
  <c r="O72" i="66"/>
  <c r="O54" i="66"/>
  <c r="O125" i="66"/>
  <c r="O76" i="66"/>
  <c r="O56" i="66"/>
  <c r="M47" i="65"/>
  <c r="V61" i="65"/>
  <c r="V81" i="65"/>
  <c r="V89" i="65"/>
  <c r="V93" i="65"/>
  <c r="U103" i="65"/>
  <c r="H105" i="65"/>
  <c r="N109" i="65"/>
  <c r="K112" i="65"/>
  <c r="E115" i="65"/>
  <c r="K117" i="65"/>
  <c r="E121" i="65"/>
  <c r="L124" i="65"/>
  <c r="M127" i="65"/>
  <c r="H130" i="65"/>
  <c r="M43" i="65"/>
  <c r="V65" i="65"/>
  <c r="I116" i="65"/>
  <c r="I141" i="65"/>
  <c r="I150" i="65"/>
  <c r="I137" i="65"/>
  <c r="I145" i="65"/>
  <c r="Q111" i="65"/>
  <c r="Q145" i="65"/>
  <c r="Q133" i="65"/>
  <c r="Q141" i="65"/>
  <c r="D45" i="65"/>
  <c r="L49" i="65"/>
  <c r="T41" i="65"/>
  <c r="G118" i="65"/>
  <c r="O90" i="65"/>
  <c r="W108" i="65"/>
  <c r="C39" i="65"/>
  <c r="I40" i="65"/>
  <c r="F42" i="65"/>
  <c r="P43" i="65"/>
  <c r="F46" i="65"/>
  <c r="P47" i="65"/>
  <c r="F55" i="65"/>
  <c r="P56" i="65"/>
  <c r="F59" i="65"/>
  <c r="P60" i="65"/>
  <c r="F63" i="65"/>
  <c r="P64" i="65"/>
  <c r="F67" i="65"/>
  <c r="P68" i="65"/>
  <c r="F71" i="65"/>
  <c r="P72" i="65"/>
  <c r="F75" i="65"/>
  <c r="P76" i="65"/>
  <c r="F79" i="65"/>
  <c r="P80" i="65"/>
  <c r="F83" i="65"/>
  <c r="P84" i="65"/>
  <c r="F87" i="65"/>
  <c r="P88" i="65"/>
  <c r="F91" i="65"/>
  <c r="P92" i="65"/>
  <c r="E101" i="65"/>
  <c r="D103" i="65"/>
  <c r="C104" i="65"/>
  <c r="I105" i="65"/>
  <c r="M107" i="65"/>
  <c r="U109" i="65"/>
  <c r="S112" i="65"/>
  <c r="I115" i="65"/>
  <c r="Q117" i="65"/>
  <c r="F121" i="65"/>
  <c r="F125" i="65"/>
  <c r="U127" i="65"/>
  <c r="S130" i="65"/>
  <c r="E139" i="65"/>
  <c r="M37" i="65"/>
  <c r="F39" i="65"/>
  <c r="N39" i="65"/>
  <c r="E40" i="65"/>
  <c r="M40" i="65"/>
  <c r="U40" i="65"/>
  <c r="H65" i="65"/>
  <c r="P65" i="65"/>
  <c r="J40" i="65"/>
  <c r="K42" i="65"/>
  <c r="U43" i="65"/>
  <c r="K46" i="65"/>
  <c r="U47" i="65"/>
  <c r="I55" i="65"/>
  <c r="S56" i="65"/>
  <c r="I59" i="65"/>
  <c r="S60" i="65"/>
  <c r="I63" i="65"/>
  <c r="S64" i="65"/>
  <c r="I67" i="65"/>
  <c r="S68" i="65"/>
  <c r="I71" i="65"/>
  <c r="S72" i="65"/>
  <c r="I75" i="65"/>
  <c r="S76" i="65"/>
  <c r="I79" i="65"/>
  <c r="S80" i="65"/>
  <c r="I83" i="65"/>
  <c r="S84" i="65"/>
  <c r="I87" i="65"/>
  <c r="S88" i="65"/>
  <c r="I91" i="65"/>
  <c r="S92" i="65"/>
  <c r="H101" i="65"/>
  <c r="E103" i="65"/>
  <c r="F104" i="65"/>
  <c r="M105" i="65"/>
  <c r="N107" i="65"/>
  <c r="D110" i="65"/>
  <c r="N113" i="65"/>
  <c r="Q115" i="65"/>
  <c r="C118" i="65"/>
  <c r="M121" i="65"/>
  <c r="I125" i="65"/>
  <c r="D128" i="65"/>
  <c r="E131" i="65"/>
  <c r="F141" i="65"/>
  <c r="K58" i="66"/>
  <c r="S70" i="66"/>
  <c r="J38" i="66"/>
  <c r="F42" i="66"/>
  <c r="J44" i="66"/>
  <c r="R46" i="66"/>
  <c r="J48" i="66"/>
  <c r="H55" i="66"/>
  <c r="Q57" i="66"/>
  <c r="L59" i="66"/>
  <c r="H61" i="66"/>
  <c r="Q63" i="66"/>
  <c r="M65" i="66"/>
  <c r="H67" i="66"/>
  <c r="D69" i="66"/>
  <c r="M71" i="66"/>
  <c r="I73" i="66"/>
  <c r="E75" i="66"/>
  <c r="Q77" i="66"/>
  <c r="L79" i="66"/>
  <c r="H81" i="66"/>
  <c r="Q83" i="66"/>
  <c r="M85" i="66"/>
  <c r="H87" i="66"/>
  <c r="E89" i="66"/>
  <c r="I91" i="66"/>
  <c r="D101" i="66"/>
  <c r="Q104" i="66"/>
  <c r="I108" i="66"/>
  <c r="M114" i="66"/>
  <c r="E118" i="66"/>
  <c r="E122" i="66"/>
  <c r="L125" i="66"/>
  <c r="Q128" i="66"/>
  <c r="I133" i="66"/>
  <c r="Q143" i="66"/>
  <c r="F40" i="67"/>
  <c r="J41" i="67"/>
  <c r="D48" i="67"/>
  <c r="C65" i="68"/>
  <c r="C118" i="68"/>
  <c r="C112" i="68"/>
  <c r="K65" i="68"/>
  <c r="K114" i="68"/>
  <c r="K108" i="68"/>
  <c r="K100" i="68"/>
  <c r="K117" i="68"/>
  <c r="S65" i="68"/>
  <c r="S113" i="68"/>
  <c r="S118" i="68"/>
  <c r="S112" i="68"/>
  <c r="S104" i="68"/>
  <c r="Q29" i="68"/>
  <c r="E31" i="68"/>
  <c r="K32" i="68"/>
  <c r="K34" i="68"/>
  <c r="F36" i="68"/>
  <c r="Q37" i="68"/>
  <c r="S39" i="68"/>
  <c r="C42" i="68"/>
  <c r="P43" i="68"/>
  <c r="S44" i="68"/>
  <c r="H47" i="68"/>
  <c r="S48" i="68"/>
  <c r="O54" i="68"/>
  <c r="C58" i="68"/>
  <c r="S60" i="68"/>
  <c r="K64" i="68"/>
  <c r="S68" i="68"/>
  <c r="P74" i="68"/>
  <c r="K78" i="68"/>
  <c r="P88" i="68"/>
  <c r="I93" i="68"/>
  <c r="Q97" i="68"/>
  <c r="C114" i="68"/>
  <c r="Q53" i="70"/>
  <c r="K38" i="66"/>
  <c r="Q40" i="66"/>
  <c r="I42" i="66"/>
  <c r="M44" i="66"/>
  <c r="E46" i="66"/>
  <c r="M48" i="66"/>
  <c r="F54" i="66"/>
  <c r="I55" i="66"/>
  <c r="D57" i="66"/>
  <c r="M59" i="66"/>
  <c r="I61" i="66"/>
  <c r="D63" i="66"/>
  <c r="P65" i="66"/>
  <c r="I67" i="66"/>
  <c r="E69" i="66"/>
  <c r="P71" i="66"/>
  <c r="L73" i="66"/>
  <c r="H75" i="66"/>
  <c r="D77" i="66"/>
  <c r="M79" i="66"/>
  <c r="I81" i="66"/>
  <c r="D83" i="66"/>
  <c r="P85" i="66"/>
  <c r="I87" i="66"/>
  <c r="H89" i="66"/>
  <c r="L91" i="66"/>
  <c r="L101" i="66"/>
  <c r="D105" i="66"/>
  <c r="Q108" i="66"/>
  <c r="P111" i="66"/>
  <c r="M118" i="66"/>
  <c r="M122" i="66"/>
  <c r="E129" i="66"/>
  <c r="I139" i="66"/>
  <c r="M145" i="66"/>
  <c r="Q32" i="68"/>
  <c r="S34" i="68"/>
  <c r="K36" i="68"/>
  <c r="C38" i="68"/>
  <c r="C40" i="68"/>
  <c r="E42" i="68"/>
  <c r="Q43" i="68"/>
  <c r="I45" i="68"/>
  <c r="I47" i="68"/>
  <c r="I49" i="68"/>
  <c r="C52" i="68"/>
  <c r="G58" i="68"/>
  <c r="Q61" i="68"/>
  <c r="I65" i="68"/>
  <c r="C69" i="68"/>
  <c r="I71" i="68"/>
  <c r="S74" i="68"/>
  <c r="S88" i="68"/>
  <c r="H94" i="68"/>
  <c r="P98" i="68"/>
  <c r="Q115" i="68"/>
  <c r="I50" i="70"/>
  <c r="R63" i="70"/>
  <c r="L105" i="66"/>
  <c r="D109" i="66"/>
  <c r="I112" i="66"/>
  <c r="H115" i="66"/>
  <c r="H119" i="66"/>
  <c r="H123" i="66"/>
  <c r="E126" i="66"/>
  <c r="H129" i="66"/>
  <c r="E135" i="66"/>
  <c r="M139" i="66"/>
  <c r="Q145" i="66"/>
  <c r="L40" i="67"/>
  <c r="R41" i="67"/>
  <c r="S32" i="68"/>
  <c r="C35" i="68"/>
  <c r="I40" i="68"/>
  <c r="S43" i="68"/>
  <c r="E46" i="68"/>
  <c r="K47" i="68"/>
  <c r="C50" i="68"/>
  <c r="J52" i="68"/>
  <c r="I55" i="68"/>
  <c r="C66" i="68"/>
  <c r="K69" i="68"/>
  <c r="I85" i="68"/>
  <c r="L94" i="68"/>
  <c r="G116" i="68"/>
  <c r="O38" i="66"/>
  <c r="R39" i="66"/>
  <c r="M42" i="66"/>
  <c r="Q44" i="66"/>
  <c r="I46" i="66"/>
  <c r="Q48" i="66"/>
  <c r="M55" i="66"/>
  <c r="H57" i="66"/>
  <c r="Q59" i="66"/>
  <c r="M61" i="66"/>
  <c r="H63" i="66"/>
  <c r="D65" i="66"/>
  <c r="F66" i="66"/>
  <c r="M67" i="66"/>
  <c r="I69" i="66"/>
  <c r="D71" i="66"/>
  <c r="J72" i="66"/>
  <c r="P73" i="66"/>
  <c r="L75" i="66"/>
  <c r="H77" i="66"/>
  <c r="Q79" i="66"/>
  <c r="M81" i="66"/>
  <c r="H83" i="66"/>
  <c r="D85" i="66"/>
  <c r="M87" i="66"/>
  <c r="P89" i="66"/>
  <c r="E102" i="66"/>
  <c r="E106" i="66"/>
  <c r="L109" i="66"/>
  <c r="Q112" i="66"/>
  <c r="P115" i="66"/>
  <c r="P119" i="66"/>
  <c r="P123" i="66"/>
  <c r="M126" i="66"/>
  <c r="Q129" i="66"/>
  <c r="Q135" i="66"/>
  <c r="L150" i="66"/>
  <c r="N40" i="67"/>
  <c r="S41" i="67"/>
  <c r="G47" i="67"/>
  <c r="L48" i="67"/>
  <c r="N91" i="68"/>
  <c r="N109" i="68"/>
  <c r="N101" i="68"/>
  <c r="G30" i="68"/>
  <c r="K31" i="68"/>
  <c r="H35" i="68"/>
  <c r="Q36" i="68"/>
  <c r="K38" i="68"/>
  <c r="K40" i="68"/>
  <c r="C44" i="68"/>
  <c r="M46" i="68"/>
  <c r="P47" i="68"/>
  <c r="F50" i="68"/>
  <c r="S52" i="68"/>
  <c r="M55" i="68"/>
  <c r="P58" i="68"/>
  <c r="K62" i="68"/>
  <c r="H66" i="68"/>
  <c r="S69" i="68"/>
  <c r="H72" i="68"/>
  <c r="F75" i="68"/>
  <c r="H86" i="68"/>
  <c r="F89" i="68"/>
  <c r="F95" i="68"/>
  <c r="E40" i="66"/>
  <c r="N42" i="66"/>
  <c r="R44" i="66"/>
  <c r="J46" i="66"/>
  <c r="R48" i="66"/>
  <c r="P55" i="66"/>
  <c r="I57" i="66"/>
  <c r="D59" i="66"/>
  <c r="P61" i="66"/>
  <c r="I63" i="66"/>
  <c r="E65" i="66"/>
  <c r="P67" i="66"/>
  <c r="L69" i="66"/>
  <c r="E71" i="66"/>
  <c r="Q73" i="66"/>
  <c r="M75" i="66"/>
  <c r="I77" i="66"/>
  <c r="D79" i="66"/>
  <c r="P81" i="66"/>
  <c r="I83" i="66"/>
  <c r="E85" i="66"/>
  <c r="P87" i="66"/>
  <c r="F90" i="66"/>
  <c r="E93" i="66"/>
  <c r="M102" i="66"/>
  <c r="M106" i="66"/>
  <c r="D113" i="66"/>
  <c r="I116" i="66"/>
  <c r="I120" i="66"/>
  <c r="H127" i="66"/>
  <c r="I131" i="66"/>
  <c r="E141" i="66"/>
  <c r="P150" i="66"/>
  <c r="P40" i="67"/>
  <c r="N48" i="67"/>
  <c r="G34" i="68"/>
  <c r="O45" i="68"/>
  <c r="E67" i="68"/>
  <c r="M117" i="68"/>
  <c r="O30" i="68"/>
  <c r="P31" i="68"/>
  <c r="P33" i="68"/>
  <c r="K35" i="68"/>
  <c r="S36" i="68"/>
  <c r="C39" i="68"/>
  <c r="Q40" i="68"/>
  <c r="C43" i="68"/>
  <c r="F44" i="68"/>
  <c r="O46" i="68"/>
  <c r="C48" i="68"/>
  <c r="G50" i="68"/>
  <c r="M53" i="68"/>
  <c r="N55" i="68"/>
  <c r="S58" i="68"/>
  <c r="O62" i="68"/>
  <c r="P66" i="68"/>
  <c r="Q75" i="68"/>
  <c r="L86" i="68"/>
  <c r="Q89" i="68"/>
  <c r="C96" i="68"/>
  <c r="C104" i="68"/>
  <c r="O78" i="69"/>
  <c r="O34" i="69"/>
  <c r="G66" i="69"/>
  <c r="G58" i="69"/>
  <c r="F58" i="66"/>
  <c r="N128" i="66"/>
  <c r="C38" i="66"/>
  <c r="S38" i="66"/>
  <c r="Q42" i="66"/>
  <c r="E44" i="66"/>
  <c r="M46" i="66"/>
  <c r="E48" i="66"/>
  <c r="G49" i="66"/>
  <c r="Q55" i="66"/>
  <c r="L57" i="66"/>
  <c r="E59" i="66"/>
  <c r="Q61" i="66"/>
  <c r="L63" i="66"/>
  <c r="H65" i="66"/>
  <c r="Q67" i="66"/>
  <c r="M69" i="66"/>
  <c r="H71" i="66"/>
  <c r="D73" i="66"/>
  <c r="P75" i="66"/>
  <c r="L77" i="66"/>
  <c r="E79" i="66"/>
  <c r="Q81" i="66"/>
  <c r="L83" i="66"/>
  <c r="H85" i="66"/>
  <c r="Q87" i="66"/>
  <c r="H93" i="66"/>
  <c r="H103" i="66"/>
  <c r="H107" i="66"/>
  <c r="E110" i="66"/>
  <c r="Q116" i="66"/>
  <c r="Q120" i="66"/>
  <c r="I124" i="66"/>
  <c r="M131" i="66"/>
  <c r="I141" i="66"/>
  <c r="S40" i="67"/>
  <c r="I47" i="67"/>
  <c r="O48" i="67"/>
  <c r="H112" i="68"/>
  <c r="H104" i="68"/>
  <c r="I29" i="68"/>
  <c r="P30" i="68"/>
  <c r="S31" i="68"/>
  <c r="Q33" i="68"/>
  <c r="M35" i="68"/>
  <c r="G37" i="68"/>
  <c r="K39" i="68"/>
  <c r="S40" i="68"/>
  <c r="F43" i="68"/>
  <c r="I44" i="68"/>
  <c r="P46" i="68"/>
  <c r="K48" i="68"/>
  <c r="P50" i="68"/>
  <c r="Q53" i="68"/>
  <c r="K56" i="68"/>
  <c r="E59" i="68"/>
  <c r="P62" i="68"/>
  <c r="S66" i="68"/>
  <c r="H70" i="68"/>
  <c r="F73" i="68"/>
  <c r="P76" i="68"/>
  <c r="F87" i="68"/>
  <c r="P90" i="68"/>
  <c r="H96" i="68"/>
  <c r="P108" i="68"/>
  <c r="M57" i="66"/>
  <c r="H59" i="66"/>
  <c r="D61" i="66"/>
  <c r="M63" i="66"/>
  <c r="I65" i="66"/>
  <c r="D67" i="66"/>
  <c r="P69" i="66"/>
  <c r="I71" i="66"/>
  <c r="E73" i="66"/>
  <c r="Q75" i="66"/>
  <c r="M77" i="66"/>
  <c r="H79" i="66"/>
  <c r="D81" i="66"/>
  <c r="F82" i="66"/>
  <c r="M83" i="66"/>
  <c r="I85" i="66"/>
  <c r="D87" i="66"/>
  <c r="J88" i="66"/>
  <c r="M93" i="66"/>
  <c r="P103" i="66"/>
  <c r="P107" i="66"/>
  <c r="M110" i="66"/>
  <c r="L113" i="66"/>
  <c r="D117" i="66"/>
  <c r="D121" i="66"/>
  <c r="Q124" i="66"/>
  <c r="P127" i="66"/>
  <c r="M137" i="66"/>
  <c r="M29" i="68"/>
  <c r="S30" i="68"/>
  <c r="C32" i="68"/>
  <c r="E34" i="68"/>
  <c r="S35" i="68"/>
  <c r="M39" i="68"/>
  <c r="I41" i="68"/>
  <c r="K44" i="68"/>
  <c r="S46" i="68"/>
  <c r="S50" i="68"/>
  <c r="E57" i="68"/>
  <c r="Q59" i="68"/>
  <c r="I63" i="68"/>
  <c r="Q67" i="68"/>
  <c r="K70" i="68"/>
  <c r="C74" i="68"/>
  <c r="C88" i="68"/>
  <c r="K92" i="68"/>
  <c r="S96" i="68"/>
  <c r="H110" i="68"/>
  <c r="G38" i="66"/>
  <c r="M40" i="66"/>
  <c r="E42" i="66"/>
  <c r="I44" i="66"/>
  <c r="O45" i="66"/>
  <c r="Q46" i="66"/>
  <c r="I48" i="66"/>
  <c r="E55" i="66"/>
  <c r="P57" i="66"/>
  <c r="I59" i="66"/>
  <c r="E61" i="66"/>
  <c r="N62" i="66"/>
  <c r="P63" i="66"/>
  <c r="L65" i="66"/>
  <c r="E67" i="66"/>
  <c r="Q69" i="66"/>
  <c r="L71" i="66"/>
  <c r="H73" i="66"/>
  <c r="D75" i="66"/>
  <c r="P77" i="66"/>
  <c r="I79" i="66"/>
  <c r="E81" i="66"/>
  <c r="P83" i="66"/>
  <c r="L85" i="66"/>
  <c r="E87" i="66"/>
  <c r="D91" i="66"/>
  <c r="I104" i="66"/>
  <c r="E114" i="66"/>
  <c r="L117" i="66"/>
  <c r="L121" i="66"/>
  <c r="D125" i="66"/>
  <c r="I128" i="66"/>
  <c r="E133" i="66"/>
  <c r="Q137" i="66"/>
  <c r="E143" i="66"/>
  <c r="D40" i="67"/>
  <c r="H119" i="68"/>
  <c r="H125" i="68" s="1"/>
  <c r="P53" i="68"/>
  <c r="O29" i="68"/>
  <c r="C31" i="68"/>
  <c r="I32" i="68"/>
  <c r="H34" i="68"/>
  <c r="C36" i="68"/>
  <c r="I37" i="68"/>
  <c r="P39" i="68"/>
  <c r="Q41" i="68"/>
  <c r="K43" i="68"/>
  <c r="C47" i="68"/>
  <c r="H51" i="68"/>
  <c r="K54" i="68"/>
  <c r="C60" i="68"/>
  <c r="N63" i="68"/>
  <c r="C68" i="68"/>
  <c r="P70" i="68"/>
  <c r="H74" i="68"/>
  <c r="H78" i="68"/>
  <c r="H88" i="68"/>
  <c r="P92" i="68"/>
  <c r="F97" i="68"/>
  <c r="F111" i="68"/>
  <c r="K32" i="69"/>
  <c r="L32" i="69" s="1"/>
  <c r="M32" i="69" s="1"/>
  <c r="N32" i="69" s="1"/>
  <c r="O32" i="69" s="1"/>
  <c r="P32" i="69" s="1"/>
  <c r="D32" i="69"/>
  <c r="E32" i="69" s="1"/>
  <c r="F32" i="69" s="1"/>
  <c r="G32" i="69" s="1"/>
  <c r="H32" i="69" s="1"/>
  <c r="F34" i="69"/>
  <c r="N35" i="69"/>
  <c r="C38" i="69"/>
  <c r="H40" i="69"/>
  <c r="M42" i="69"/>
  <c r="E45" i="69"/>
  <c r="P46" i="69"/>
  <c r="E49" i="69"/>
  <c r="F51" i="69"/>
  <c r="N53" i="69"/>
  <c r="N55" i="69"/>
  <c r="C58" i="69"/>
  <c r="C60" i="69"/>
  <c r="C63" i="69"/>
  <c r="F65" i="69"/>
  <c r="F68" i="69"/>
  <c r="H74" i="69"/>
  <c r="H79" i="69"/>
  <c r="D70" i="70"/>
  <c r="L36" i="70"/>
  <c r="G38" i="70"/>
  <c r="P39" i="70"/>
  <c r="F41" i="70"/>
  <c r="O42" i="70"/>
  <c r="F45" i="70"/>
  <c r="P46" i="70"/>
  <c r="O48" i="70"/>
  <c r="M50" i="70"/>
  <c r="L52" i="70"/>
  <c r="M54" i="70"/>
  <c r="F57" i="70"/>
  <c r="L61" i="70"/>
  <c r="G63" i="70"/>
  <c r="L65" i="70"/>
  <c r="C68" i="70"/>
  <c r="C72" i="70"/>
  <c r="N36" i="71"/>
  <c r="Q38" i="71"/>
  <c r="F41" i="71"/>
  <c r="N42" i="71"/>
  <c r="F45" i="71"/>
  <c r="N53" i="71"/>
  <c r="N55" i="71"/>
  <c r="N57" i="71"/>
  <c r="E59" i="71"/>
  <c r="I61" i="71"/>
  <c r="L63" i="71"/>
  <c r="D66" i="71"/>
  <c r="F68" i="71"/>
  <c r="N71" i="71"/>
  <c r="L75" i="71"/>
  <c r="I79" i="71"/>
  <c r="K82" i="71"/>
  <c r="L86" i="71"/>
  <c r="Q89" i="71"/>
  <c r="F99" i="71"/>
  <c r="D105" i="71"/>
  <c r="Q113" i="71"/>
  <c r="Q120" i="71"/>
  <c r="N126" i="71"/>
  <c r="I132" i="71"/>
  <c r="G146" i="71"/>
  <c r="J144" i="72"/>
  <c r="J145" i="72"/>
  <c r="J84" i="72"/>
  <c r="J81" i="72"/>
  <c r="J65" i="72"/>
  <c r="J133" i="72"/>
  <c r="J71" i="72"/>
  <c r="J60" i="72"/>
  <c r="J114" i="72"/>
  <c r="J102" i="72"/>
  <c r="J97" i="72"/>
  <c r="J78" i="72"/>
  <c r="J75" i="72"/>
  <c r="J83" i="72"/>
  <c r="J73" i="72"/>
  <c r="J70" i="72"/>
  <c r="J66" i="72"/>
  <c r="J59" i="72"/>
  <c r="J126" i="72"/>
  <c r="J105" i="72"/>
  <c r="J82" i="72"/>
  <c r="J117" i="72"/>
  <c r="J79" i="72"/>
  <c r="J74" i="72"/>
  <c r="R134" i="72"/>
  <c r="R78" i="72"/>
  <c r="R73" i="72"/>
  <c r="R71" i="72"/>
  <c r="R68" i="72"/>
  <c r="R97" i="72"/>
  <c r="R83" i="72"/>
  <c r="R75" i="72"/>
  <c r="R62" i="72"/>
  <c r="R106" i="72"/>
  <c r="R112" i="72"/>
  <c r="R96" i="72"/>
  <c r="R70" i="72"/>
  <c r="R66" i="72"/>
  <c r="R82" i="72"/>
  <c r="R138" i="72"/>
  <c r="R118" i="72"/>
  <c r="R79" i="72"/>
  <c r="R76" i="72"/>
  <c r="R65" i="72"/>
  <c r="R125" i="72"/>
  <c r="R109" i="72"/>
  <c r="R57" i="72"/>
  <c r="J36" i="72"/>
  <c r="E38" i="72"/>
  <c r="G39" i="72"/>
  <c r="R41" i="72"/>
  <c r="M43" i="72"/>
  <c r="Q50" i="72"/>
  <c r="J52" i="72"/>
  <c r="H54" i="72"/>
  <c r="R58" i="72"/>
  <c r="J76" i="72"/>
  <c r="C36" i="69"/>
  <c r="F38" i="69"/>
  <c r="K40" i="69"/>
  <c r="E43" i="69"/>
  <c r="K45" i="69"/>
  <c r="F47" i="69"/>
  <c r="K49" i="69"/>
  <c r="H51" i="69"/>
  <c r="C54" i="69"/>
  <c r="C56" i="69"/>
  <c r="F58" i="69"/>
  <c r="M60" i="69"/>
  <c r="F63" i="69"/>
  <c r="F66" i="69"/>
  <c r="C69" i="69"/>
  <c r="E75" i="69"/>
  <c r="F72" i="70"/>
  <c r="C35" i="70"/>
  <c r="M36" i="70"/>
  <c r="L38" i="70"/>
  <c r="Q39" i="70"/>
  <c r="G41" i="70"/>
  <c r="L43" i="70"/>
  <c r="G45" i="70"/>
  <c r="F47" i="70"/>
  <c r="P48" i="70"/>
  <c r="P50" i="70"/>
  <c r="F53" i="70"/>
  <c r="L55" i="70"/>
  <c r="L57" i="70"/>
  <c r="L59" i="70"/>
  <c r="M61" i="70"/>
  <c r="L63" i="70"/>
  <c r="M65" i="70"/>
  <c r="G68" i="70"/>
  <c r="C76" i="70"/>
  <c r="C37" i="71"/>
  <c r="D39" i="71"/>
  <c r="I41" i="71"/>
  <c r="Q42" i="71"/>
  <c r="I45" i="71"/>
  <c r="L51" i="71"/>
  <c r="Q53" i="71"/>
  <c r="O55" i="71"/>
  <c r="Q57" i="71"/>
  <c r="L59" i="71"/>
  <c r="N61" i="71"/>
  <c r="Q63" i="71"/>
  <c r="F66" i="71"/>
  <c r="I68" i="71"/>
  <c r="Q71" i="71"/>
  <c r="L79" i="71"/>
  <c r="F84" i="71"/>
  <c r="O86" i="71"/>
  <c r="D90" i="71"/>
  <c r="Q99" i="71"/>
  <c r="F107" i="71"/>
  <c r="I121" i="71"/>
  <c r="Q126" i="71"/>
  <c r="Q132" i="71"/>
  <c r="L146" i="71"/>
  <c r="C43" i="72"/>
  <c r="K40" i="72"/>
  <c r="C109" i="72"/>
  <c r="C98" i="72"/>
  <c r="C67" i="72"/>
  <c r="C88" i="72"/>
  <c r="C75" i="72"/>
  <c r="C64" i="72"/>
  <c r="C124" i="72"/>
  <c r="K66" i="72"/>
  <c r="K67" i="72"/>
  <c r="K83" i="72"/>
  <c r="K101" i="72"/>
  <c r="K61" i="72"/>
  <c r="K104" i="72"/>
  <c r="E35" i="72"/>
  <c r="M36" i="72"/>
  <c r="I39" i="72"/>
  <c r="Q40" i="72"/>
  <c r="E42" i="72"/>
  <c r="P43" i="72"/>
  <c r="H49" i="72"/>
  <c r="C51" i="72"/>
  <c r="M52" i="72"/>
  <c r="J54" i="72"/>
  <c r="I61" i="72"/>
  <c r="C33" i="69"/>
  <c r="M34" i="69"/>
  <c r="H36" i="69"/>
  <c r="M38" i="69"/>
  <c r="E41" i="69"/>
  <c r="F43" i="69"/>
  <c r="M45" i="69"/>
  <c r="H47" i="69"/>
  <c r="M49" i="69"/>
  <c r="N51" i="69"/>
  <c r="D54" i="69"/>
  <c r="H56" i="69"/>
  <c r="C61" i="69"/>
  <c r="M63" i="69"/>
  <c r="F75" i="69"/>
  <c r="F35" i="70"/>
  <c r="P36" i="70"/>
  <c r="P38" i="70"/>
  <c r="C40" i="70"/>
  <c r="L41" i="70"/>
  <c r="M43" i="70"/>
  <c r="L45" i="70"/>
  <c r="G47" i="70"/>
  <c r="L49" i="70"/>
  <c r="F51" i="70"/>
  <c r="G53" i="70"/>
  <c r="P55" i="70"/>
  <c r="C58" i="70"/>
  <c r="M59" i="70"/>
  <c r="P61" i="70"/>
  <c r="C66" i="70"/>
  <c r="L68" i="70"/>
  <c r="L74" i="70" s="1"/>
  <c r="C73" i="70"/>
  <c r="D76" i="70"/>
  <c r="D43" i="71"/>
  <c r="F37" i="71"/>
  <c r="F39" i="71"/>
  <c r="Q45" i="71"/>
  <c r="D54" i="71"/>
  <c r="F56" i="71"/>
  <c r="E58" i="71"/>
  <c r="F60" i="71"/>
  <c r="Q61" i="71"/>
  <c r="F64" i="71"/>
  <c r="I66" i="71"/>
  <c r="Q68" i="71"/>
  <c r="D73" i="71"/>
  <c r="N76" i="71"/>
  <c r="N79" i="71"/>
  <c r="I84" i="71"/>
  <c r="I87" i="71"/>
  <c r="I90" i="71"/>
  <c r="I101" i="71"/>
  <c r="I107" i="71"/>
  <c r="Q115" i="71"/>
  <c r="Q121" i="71"/>
  <c r="I128" i="71"/>
  <c r="I133" i="71"/>
  <c r="O146" i="71"/>
  <c r="D96" i="72"/>
  <c r="I35" i="72"/>
  <c r="I38" i="72"/>
  <c r="J39" i="72"/>
  <c r="I42" i="72"/>
  <c r="J49" i="72"/>
  <c r="H51" i="72"/>
  <c r="R52" i="72"/>
  <c r="K54" i="72"/>
  <c r="R63" i="72"/>
  <c r="H33" i="69"/>
  <c r="K36" i="69"/>
  <c r="P38" i="69"/>
  <c r="K41" i="69"/>
  <c r="H43" i="69"/>
  <c r="N45" i="69"/>
  <c r="N47" i="69"/>
  <c r="N49" i="69"/>
  <c r="C52" i="69"/>
  <c r="F54" i="69"/>
  <c r="K56" i="69"/>
  <c r="M58" i="69"/>
  <c r="F61" i="69"/>
  <c r="P63" i="69"/>
  <c r="K66" i="69"/>
  <c r="F76" i="69"/>
  <c r="C34" i="70"/>
  <c r="G35" i="70"/>
  <c r="G37" i="70"/>
  <c r="D39" i="70"/>
  <c r="G40" i="70"/>
  <c r="C42" i="70"/>
  <c r="P43" i="70"/>
  <c r="M45" i="70"/>
  <c r="L47" i="70"/>
  <c r="M49" i="70"/>
  <c r="G51" i="70"/>
  <c r="L53" i="70"/>
  <c r="C56" i="70"/>
  <c r="F58" i="70"/>
  <c r="P59" i="70"/>
  <c r="C62" i="70"/>
  <c r="C64" i="70"/>
  <c r="G66" i="70"/>
  <c r="P68" i="70"/>
  <c r="P74" i="70" s="1"/>
  <c r="L73" i="70"/>
  <c r="C77" i="70"/>
  <c r="G78" i="70"/>
  <c r="I37" i="71"/>
  <c r="L39" i="71"/>
  <c r="Q41" i="71"/>
  <c r="D44" i="71"/>
  <c r="E54" i="71"/>
  <c r="N56" i="71"/>
  <c r="F58" i="71"/>
  <c r="I60" i="71"/>
  <c r="D62" i="71"/>
  <c r="D65" i="71"/>
  <c r="F69" i="71"/>
  <c r="C77" i="71"/>
  <c r="Q79" i="71"/>
  <c r="N84" i="71"/>
  <c r="F88" i="71"/>
  <c r="Q90" i="71"/>
  <c r="F102" i="71"/>
  <c r="Q107" i="71"/>
  <c r="I116" i="71"/>
  <c r="I123" i="71"/>
  <c r="D129" i="71"/>
  <c r="F134" i="71"/>
  <c r="Q146" i="71"/>
  <c r="M144" i="72"/>
  <c r="M145" i="72"/>
  <c r="E79" i="72"/>
  <c r="E109" i="72"/>
  <c r="E95" i="72"/>
  <c r="E76" i="72"/>
  <c r="E63" i="72"/>
  <c r="E122" i="72"/>
  <c r="E115" i="72"/>
  <c r="E103" i="72"/>
  <c r="E81" i="72"/>
  <c r="E67" i="72"/>
  <c r="E65" i="72"/>
  <c r="E131" i="72"/>
  <c r="E88" i="72"/>
  <c r="E71" i="72"/>
  <c r="E60" i="72"/>
  <c r="E62" i="72"/>
  <c r="E119" i="72"/>
  <c r="E106" i="72"/>
  <c r="E96" i="72"/>
  <c r="E80" i="72"/>
  <c r="E75" i="72"/>
  <c r="E73" i="72"/>
  <c r="E64" i="72"/>
  <c r="E87" i="72"/>
  <c r="E70" i="72"/>
  <c r="E68" i="72"/>
  <c r="E59" i="72"/>
  <c r="E138" i="72"/>
  <c r="E118" i="72"/>
  <c r="E135" i="72"/>
  <c r="E99" i="72"/>
  <c r="E86" i="72"/>
  <c r="E72" i="72"/>
  <c r="M86" i="72"/>
  <c r="M123" i="72"/>
  <c r="M60" i="72"/>
  <c r="M57" i="72"/>
  <c r="M107" i="72"/>
  <c r="M88" i="72"/>
  <c r="M78" i="72"/>
  <c r="M73" i="72"/>
  <c r="M68" i="72"/>
  <c r="M64" i="72"/>
  <c r="M62" i="72"/>
  <c r="M130" i="72"/>
  <c r="M101" i="72"/>
  <c r="M59" i="72"/>
  <c r="M56" i="72"/>
  <c r="M127" i="72"/>
  <c r="M87" i="72"/>
  <c r="M110" i="72"/>
  <c r="M99" i="72"/>
  <c r="M95" i="72"/>
  <c r="M81" i="72"/>
  <c r="M67" i="72"/>
  <c r="M65" i="72"/>
  <c r="M63" i="72"/>
  <c r="J35" i="72"/>
  <c r="R36" i="72"/>
  <c r="M39" i="72"/>
  <c r="C41" i="72"/>
  <c r="M42" i="72"/>
  <c r="E44" i="72"/>
  <c r="P49" i="72"/>
  <c r="J51" i="72"/>
  <c r="H53" i="72"/>
  <c r="M54" i="72"/>
  <c r="P65" i="72"/>
  <c r="L37" i="70"/>
  <c r="L40" i="70"/>
  <c r="D42" i="70"/>
  <c r="C44" i="70"/>
  <c r="C48" i="70"/>
  <c r="C50" i="70"/>
  <c r="L51" i="70"/>
  <c r="C60" i="70"/>
  <c r="D62" i="70"/>
  <c r="D64" i="70"/>
  <c r="L66" i="70"/>
  <c r="C70" i="70"/>
  <c r="D79" i="70"/>
  <c r="Q39" i="71"/>
  <c r="F52" i="71"/>
  <c r="I54" i="71"/>
  <c r="L58" i="71"/>
  <c r="N60" i="71"/>
  <c r="F65" i="71"/>
  <c r="N66" i="71"/>
  <c r="I69" i="71"/>
  <c r="I73" i="71"/>
  <c r="F77" i="71"/>
  <c r="D81" i="71"/>
  <c r="Q84" i="71"/>
  <c r="N88" i="71"/>
  <c r="D97" i="71"/>
  <c r="I102" i="71"/>
  <c r="I108" i="71"/>
  <c r="Q116" i="71"/>
  <c r="I124" i="71"/>
  <c r="I129" i="71"/>
  <c r="Q134" i="71"/>
  <c r="D147" i="71"/>
  <c r="F43" i="72"/>
  <c r="F80" i="72"/>
  <c r="N69" i="72"/>
  <c r="M51" i="72"/>
  <c r="E55" i="72"/>
  <c r="R67" i="72"/>
  <c r="N33" i="69"/>
  <c r="F35" i="69"/>
  <c r="K37" i="69"/>
  <c r="H39" i="69"/>
  <c r="N41" i="69"/>
  <c r="C44" i="69"/>
  <c r="D46" i="69"/>
  <c r="H48" i="69"/>
  <c r="F50" i="69"/>
  <c r="L52" i="69"/>
  <c r="P54" i="69"/>
  <c r="K57" i="69"/>
  <c r="H59" i="69"/>
  <c r="P61" i="69"/>
  <c r="K64" i="69"/>
  <c r="F67" i="69"/>
  <c r="H72" i="69"/>
  <c r="H34" i="70"/>
  <c r="L35" i="70"/>
  <c r="P37" i="70"/>
  <c r="G39" i="70"/>
  <c r="M40" i="70"/>
  <c r="F42" i="70"/>
  <c r="D44" i="70"/>
  <c r="C46" i="70"/>
  <c r="F48" i="70"/>
  <c r="G50" i="70"/>
  <c r="C52" i="70"/>
  <c r="G56" i="70"/>
  <c r="L58" i="70"/>
  <c r="L60" i="70"/>
  <c r="F62" i="70"/>
  <c r="P66" i="70"/>
  <c r="P73" i="70"/>
  <c r="G81" i="70"/>
  <c r="O38" i="71"/>
  <c r="F40" i="71"/>
  <c r="I44" i="71"/>
  <c r="N52" i="71"/>
  <c r="L54" i="71"/>
  <c r="D57" i="71"/>
  <c r="N58" i="71"/>
  <c r="O60" i="71"/>
  <c r="L62" i="71"/>
  <c r="I65" i="71"/>
  <c r="Q66" i="71"/>
  <c r="Q69" i="71"/>
  <c r="I74" i="71"/>
  <c r="I77" i="71"/>
  <c r="N81" i="71"/>
  <c r="C85" i="71"/>
  <c r="I97" i="71"/>
  <c r="Q102" i="71"/>
  <c r="Q108" i="71"/>
  <c r="G118" i="71"/>
  <c r="Q124" i="71"/>
  <c r="Q129" i="71"/>
  <c r="I140" i="71"/>
  <c r="G147" i="71"/>
  <c r="G44" i="72"/>
  <c r="O40" i="72"/>
  <c r="G112" i="72"/>
  <c r="G100" i="72"/>
  <c r="G109" i="72"/>
  <c r="O125" i="72"/>
  <c r="I37" i="72"/>
  <c r="M38" i="72"/>
  <c r="M41" i="72"/>
  <c r="E43" i="72"/>
  <c r="C50" i="72"/>
  <c r="N51" i="72"/>
  <c r="J55" i="72"/>
  <c r="C70" i="72"/>
  <c r="H35" i="69"/>
  <c r="M37" i="69"/>
  <c r="N39" i="69"/>
  <c r="C42" i="69"/>
  <c r="K44" i="69"/>
  <c r="F46" i="69"/>
  <c r="K48" i="69"/>
  <c r="M50" i="69"/>
  <c r="K53" i="69"/>
  <c r="F55" i="69"/>
  <c r="N59" i="69"/>
  <c r="H62" i="69"/>
  <c r="C65" i="69"/>
  <c r="K67" i="69"/>
  <c r="K73" i="69" s="1"/>
  <c r="C73" i="69"/>
  <c r="E6" i="70"/>
  <c r="C75" i="70"/>
  <c r="O34" i="70"/>
  <c r="P35" i="70"/>
  <c r="C38" i="70"/>
  <c r="L39" i="70"/>
  <c r="O40" i="70"/>
  <c r="L42" i="70"/>
  <c r="F44" i="70"/>
  <c r="L46" i="70"/>
  <c r="G48" i="70"/>
  <c r="D52" i="70"/>
  <c r="C54" i="70"/>
  <c r="L56" i="70"/>
  <c r="P58" i="70"/>
  <c r="P60" i="70"/>
  <c r="L62" i="70"/>
  <c r="M64" i="70"/>
  <c r="L67" i="70"/>
  <c r="C74" i="70"/>
  <c r="D82" i="70"/>
  <c r="F137" i="71"/>
  <c r="Q52" i="71"/>
  <c r="F55" i="71"/>
  <c r="F57" i="71"/>
  <c r="Q58" i="71"/>
  <c r="Q60" i="71"/>
  <c r="Q62" i="71"/>
  <c r="D67" i="71"/>
  <c r="L70" i="71"/>
  <c r="L74" i="71"/>
  <c r="I78" i="71"/>
  <c r="F82" i="71"/>
  <c r="I85" i="71"/>
  <c r="Q97" i="71"/>
  <c r="F104" i="71"/>
  <c r="Q118" i="71"/>
  <c r="Q125" i="71"/>
  <c r="L131" i="71"/>
  <c r="L147" i="71"/>
  <c r="H103" i="72"/>
  <c r="H80" i="72"/>
  <c r="H119" i="72"/>
  <c r="H106" i="72"/>
  <c r="H78" i="72"/>
  <c r="H75" i="72"/>
  <c r="H112" i="72"/>
  <c r="H68" i="72"/>
  <c r="H56" i="72"/>
  <c r="H76" i="72"/>
  <c r="P73" i="72"/>
  <c r="P68" i="72"/>
  <c r="P120" i="72"/>
  <c r="P77" i="72"/>
  <c r="P72" i="72"/>
  <c r="P104" i="72"/>
  <c r="P60" i="72"/>
  <c r="K37" i="72"/>
  <c r="P38" i="72"/>
  <c r="C40" i="72"/>
  <c r="J50" i="72"/>
  <c r="Q51" i="72"/>
  <c r="M55" i="72"/>
  <c r="M72" i="72"/>
  <c r="C36" i="70"/>
  <c r="D38" i="70"/>
  <c r="M39" i="70"/>
  <c r="D41" i="70"/>
  <c r="M42" i="70"/>
  <c r="L44" i="70"/>
  <c r="L48" i="70"/>
  <c r="L50" i="70"/>
  <c r="L54" i="70"/>
  <c r="D57" i="70"/>
  <c r="D59" i="70"/>
  <c r="D63" i="70"/>
  <c r="F53" i="71"/>
  <c r="I55" i="71"/>
  <c r="L57" i="71"/>
  <c r="D59" i="71"/>
  <c r="F61" i="71"/>
  <c r="F63" i="71"/>
  <c r="Q65" i="71"/>
  <c r="Q70" i="71"/>
  <c r="Q74" i="71"/>
  <c r="I82" i="71"/>
  <c r="Q85" i="71"/>
  <c r="N89" i="71"/>
  <c r="Q104" i="71"/>
  <c r="O120" i="71"/>
  <c r="Q42" i="72"/>
  <c r="I63" i="72"/>
  <c r="I115" i="72"/>
  <c r="I68" i="72"/>
  <c r="I64" i="72"/>
  <c r="Q135" i="72"/>
  <c r="Q56" i="72"/>
  <c r="Q61" i="72"/>
  <c r="F36" i="72"/>
  <c r="Q55" i="72"/>
  <c r="E39" i="73"/>
  <c r="F40" i="73"/>
  <c r="H47" i="73"/>
  <c r="I48" i="73"/>
  <c r="I56" i="74"/>
  <c r="Q48" i="74"/>
  <c r="R38" i="74"/>
  <c r="I40" i="74"/>
  <c r="L41" i="74"/>
  <c r="O42" i="74"/>
  <c r="E44" i="74"/>
  <c r="O45" i="74"/>
  <c r="R46" i="74"/>
  <c r="H48" i="74"/>
  <c r="O49" i="74"/>
  <c r="I51" i="74"/>
  <c r="Q52" i="74"/>
  <c r="J54" i="74"/>
  <c r="R55" i="74"/>
  <c r="K57" i="74"/>
  <c r="R58" i="74"/>
  <c r="I60" i="74"/>
  <c r="R61" i="74"/>
  <c r="Q63" i="74"/>
  <c r="N65" i="74"/>
  <c r="E67" i="74"/>
  <c r="C69" i="74"/>
  <c r="N70" i="74"/>
  <c r="G72" i="74"/>
  <c r="N73" i="74"/>
  <c r="E75" i="74"/>
  <c r="C77" i="74"/>
  <c r="R86" i="74"/>
  <c r="J88" i="74"/>
  <c r="G90" i="74"/>
  <c r="R91" i="74"/>
  <c r="D94" i="74"/>
  <c r="O95" i="74"/>
  <c r="L97" i="74"/>
  <c r="G99" i="74"/>
  <c r="H101" i="74"/>
  <c r="I104" i="74"/>
  <c r="H107" i="74"/>
  <c r="P110" i="74"/>
  <c r="N115" i="74"/>
  <c r="N120" i="74"/>
  <c r="N125" i="74"/>
  <c r="D136" i="74"/>
  <c r="H72" i="75"/>
  <c r="C40" i="76"/>
  <c r="C43" i="76"/>
  <c r="C58" i="76"/>
  <c r="F39" i="73"/>
  <c r="H40" i="73"/>
  <c r="I47" i="73"/>
  <c r="J48" i="73"/>
  <c r="L40" i="74"/>
  <c r="N41" i="74"/>
  <c r="D43" i="74"/>
  <c r="L44" i="74"/>
  <c r="P45" i="74"/>
  <c r="F47" i="74"/>
  <c r="I48" i="74"/>
  <c r="P49" i="74"/>
  <c r="J51" i="74"/>
  <c r="D53" i="74"/>
  <c r="O54" i="74"/>
  <c r="G56" i="74"/>
  <c r="O57" i="74"/>
  <c r="F59" i="74"/>
  <c r="K60" i="74"/>
  <c r="G62" i="74"/>
  <c r="E64" i="74"/>
  <c r="O65" i="74"/>
  <c r="F67" i="74"/>
  <c r="D69" i="74"/>
  <c r="O70" i="74"/>
  <c r="I72" i="74"/>
  <c r="O73" i="74"/>
  <c r="J75" i="74"/>
  <c r="G77" i="74"/>
  <c r="Q88" i="74"/>
  <c r="N90" i="74"/>
  <c r="E92" i="74"/>
  <c r="G94" i="74"/>
  <c r="R95" i="74"/>
  <c r="O97" i="74"/>
  <c r="N99" i="74"/>
  <c r="Q101" i="74"/>
  <c r="Q104" i="74"/>
  <c r="R107" i="74"/>
  <c r="N111" i="74"/>
  <c r="G116" i="74"/>
  <c r="M121" i="74"/>
  <c r="M126" i="74"/>
  <c r="L136" i="74"/>
  <c r="J37" i="75"/>
  <c r="J41" i="75"/>
  <c r="J45" i="75"/>
  <c r="H50" i="75"/>
  <c r="J53" i="75"/>
  <c r="J59" i="75"/>
  <c r="H66" i="75"/>
  <c r="F43" i="76"/>
  <c r="C36" i="76"/>
  <c r="L40" i="76"/>
  <c r="L43" i="76"/>
  <c r="F45" i="76"/>
  <c r="L65" i="76"/>
  <c r="P77" i="76"/>
  <c r="M47" i="73"/>
  <c r="M48" i="73"/>
  <c r="C54" i="74"/>
  <c r="I39" i="74"/>
  <c r="O40" i="74"/>
  <c r="O41" i="74"/>
  <c r="E43" i="74"/>
  <c r="M44" i="74"/>
  <c r="C46" i="74"/>
  <c r="H47" i="74"/>
  <c r="O48" i="74"/>
  <c r="F50" i="74"/>
  <c r="N51" i="74"/>
  <c r="G53" i="74"/>
  <c r="Q54" i="74"/>
  <c r="H56" i="74"/>
  <c r="P57" i="74"/>
  <c r="I59" i="74"/>
  <c r="Q60" i="74"/>
  <c r="I62" i="74"/>
  <c r="G64" i="74"/>
  <c r="C66" i="74"/>
  <c r="L67" i="74"/>
  <c r="G69" i="74"/>
  <c r="R70" i="74"/>
  <c r="L72" i="74"/>
  <c r="C74" i="74"/>
  <c r="L75" i="74"/>
  <c r="J77" i="74"/>
  <c r="G87" i="74"/>
  <c r="E89" i="74"/>
  <c r="O90" i="74"/>
  <c r="F92" i="74"/>
  <c r="J94" i="74"/>
  <c r="Q97" i="74"/>
  <c r="O99" i="74"/>
  <c r="G102" i="74"/>
  <c r="R104" i="74"/>
  <c r="G108" i="74"/>
  <c r="I112" i="74"/>
  <c r="M116" i="74"/>
  <c r="R121" i="74"/>
  <c r="G127" i="74"/>
  <c r="R136" i="74"/>
  <c r="D35" i="75"/>
  <c r="H42" i="75"/>
  <c r="I50" i="75"/>
  <c r="I54" i="75"/>
  <c r="D61" i="75"/>
  <c r="I66" i="75"/>
  <c r="P46" i="76"/>
  <c r="G36" i="76"/>
  <c r="L38" i="76"/>
  <c r="P40" i="76"/>
  <c r="O43" i="76"/>
  <c r="O65" i="76"/>
  <c r="J39" i="73"/>
  <c r="N47" i="73"/>
  <c r="N48" i="73"/>
  <c r="D97" i="74"/>
  <c r="L106" i="74"/>
  <c r="F38" i="74"/>
  <c r="N39" i="74"/>
  <c r="P40" i="74"/>
  <c r="J43" i="74"/>
  <c r="C45" i="74"/>
  <c r="F46" i="74"/>
  <c r="M47" i="74"/>
  <c r="D49" i="74"/>
  <c r="G50" i="74"/>
  <c r="Q51" i="74"/>
  <c r="H53" i="74"/>
  <c r="E55" i="74"/>
  <c r="L56" i="74"/>
  <c r="E58" i="74"/>
  <c r="L59" i="74"/>
  <c r="D61" i="74"/>
  <c r="N62" i="74"/>
  <c r="L64" i="74"/>
  <c r="E66" i="74"/>
  <c r="M67" i="74"/>
  <c r="J69" i="74"/>
  <c r="H71" i="74"/>
  <c r="O72" i="74"/>
  <c r="G74" i="74"/>
  <c r="Q75" i="74"/>
  <c r="O77" i="74"/>
  <c r="I87" i="74"/>
  <c r="G89" i="74"/>
  <c r="E91" i="74"/>
  <c r="M92" i="74"/>
  <c r="O94" i="74"/>
  <c r="I96" i="74"/>
  <c r="F98" i="74"/>
  <c r="D100" i="74"/>
  <c r="L102" i="74"/>
  <c r="L105" i="74"/>
  <c r="M108" i="74"/>
  <c r="M112" i="74"/>
  <c r="R116" i="74"/>
  <c r="G122" i="74"/>
  <c r="I128" i="74"/>
  <c r="C82" i="75"/>
  <c r="I38" i="75"/>
  <c r="D43" i="75"/>
  <c r="I46" i="75"/>
  <c r="D51" i="75"/>
  <c r="D55" i="75"/>
  <c r="J61" i="75"/>
  <c r="I67" i="75"/>
  <c r="C74" i="75"/>
  <c r="P43" i="76"/>
  <c r="F54" i="76"/>
  <c r="C60" i="76"/>
  <c r="P47" i="73"/>
  <c r="Q48" i="73"/>
  <c r="M39" i="74"/>
  <c r="G38" i="74"/>
  <c r="P39" i="74"/>
  <c r="Q40" i="74"/>
  <c r="C42" i="74"/>
  <c r="L43" i="74"/>
  <c r="D45" i="74"/>
  <c r="G46" i="74"/>
  <c r="N47" i="74"/>
  <c r="F49" i="74"/>
  <c r="M50" i="74"/>
  <c r="D52" i="74"/>
  <c r="L53" i="74"/>
  <c r="F55" i="74"/>
  <c r="M56" i="74"/>
  <c r="F58" i="74"/>
  <c r="M59" i="74"/>
  <c r="G61" i="74"/>
  <c r="O62" i="74"/>
  <c r="M64" i="74"/>
  <c r="G66" i="74"/>
  <c r="R67" i="74"/>
  <c r="O69" i="74"/>
  <c r="I71" i="74"/>
  <c r="Q72" i="74"/>
  <c r="J74" i="74"/>
  <c r="R75" i="74"/>
  <c r="D86" i="74"/>
  <c r="N87" i="74"/>
  <c r="M89" i="74"/>
  <c r="G91" i="74"/>
  <c r="R92" i="74"/>
  <c r="R94" i="74"/>
  <c r="N96" i="74"/>
  <c r="G98" i="74"/>
  <c r="G100" i="74"/>
  <c r="G103" i="74"/>
  <c r="R105" i="74"/>
  <c r="D109" i="74"/>
  <c r="L113" i="74"/>
  <c r="E118" i="74"/>
  <c r="F123" i="74"/>
  <c r="O128" i="74"/>
  <c r="I35" i="75"/>
  <c r="D39" i="75"/>
  <c r="I43" i="75"/>
  <c r="I47" i="75"/>
  <c r="I51" i="75"/>
  <c r="J55" i="75"/>
  <c r="I63" i="75"/>
  <c r="C75" i="75"/>
  <c r="R45" i="76"/>
  <c r="C39" i="76"/>
  <c r="P40" i="73"/>
  <c r="Q47" i="73"/>
  <c r="K38" i="74"/>
  <c r="D40" i="74"/>
  <c r="D41" i="74"/>
  <c r="G42" i="74"/>
  <c r="Q43" i="74"/>
  <c r="G45" i="74"/>
  <c r="J46" i="74"/>
  <c r="R47" i="74"/>
  <c r="G49" i="74"/>
  <c r="N50" i="74"/>
  <c r="E52" i="74"/>
  <c r="O53" i="74"/>
  <c r="J55" i="74"/>
  <c r="O56" i="74"/>
  <c r="G58" i="74"/>
  <c r="N59" i="74"/>
  <c r="K61" i="74"/>
  <c r="E63" i="74"/>
  <c r="O64" i="74"/>
  <c r="J66" i="74"/>
  <c r="I68" i="74"/>
  <c r="R69" i="74"/>
  <c r="N71" i="74"/>
  <c r="F73" i="74"/>
  <c r="N74" i="74"/>
  <c r="E76" i="74"/>
  <c r="G86" i="74"/>
  <c r="O87" i="74"/>
  <c r="O89" i="74"/>
  <c r="J91" i="74"/>
  <c r="C93" i="74"/>
  <c r="F95" i="74"/>
  <c r="E97" i="74"/>
  <c r="N98" i="74"/>
  <c r="N100" i="74"/>
  <c r="L103" i="74"/>
  <c r="C106" i="74"/>
  <c r="M109" i="74"/>
  <c r="G114" i="74"/>
  <c r="D119" i="74"/>
  <c r="E124" i="74"/>
  <c r="J129" i="74"/>
  <c r="E75" i="75"/>
  <c r="J35" i="75"/>
  <c r="J39" i="75"/>
  <c r="J43" i="75"/>
  <c r="J47" i="75"/>
  <c r="J51" i="75"/>
  <c r="D57" i="75"/>
  <c r="J63" i="75"/>
  <c r="I68" i="75"/>
  <c r="I73" i="75" s="1"/>
  <c r="C77" i="75"/>
  <c r="C35" i="76"/>
  <c r="L36" i="76"/>
  <c r="L39" i="76"/>
  <c r="L44" i="76"/>
  <c r="G67" i="76"/>
  <c r="E48" i="73"/>
  <c r="N38" i="74"/>
  <c r="E40" i="74"/>
  <c r="F41" i="74"/>
  <c r="J42" i="74"/>
  <c r="R43" i="74"/>
  <c r="J45" i="74"/>
  <c r="O46" i="74"/>
  <c r="D48" i="74"/>
  <c r="K49" i="74"/>
  <c r="O50" i="74"/>
  <c r="K52" i="74"/>
  <c r="G54" i="74"/>
  <c r="M55" i="74"/>
  <c r="D57" i="74"/>
  <c r="M58" i="74"/>
  <c r="C60" i="74"/>
  <c r="L61" i="74"/>
  <c r="I63" i="74"/>
  <c r="Q64" i="74"/>
  <c r="O66" i="74"/>
  <c r="M68" i="74"/>
  <c r="F70" i="74"/>
  <c r="D72" i="74"/>
  <c r="G73" i="74"/>
  <c r="O74" i="74"/>
  <c r="L76" i="74"/>
  <c r="L86" i="74"/>
  <c r="E88" i="74"/>
  <c r="Q89" i="74"/>
  <c r="K91" i="74"/>
  <c r="I93" i="74"/>
  <c r="G95" i="74"/>
  <c r="G97" i="74"/>
  <c r="O98" i="74"/>
  <c r="O100" i="74"/>
  <c r="N103" i="74"/>
  <c r="O106" i="74"/>
  <c r="N109" i="74"/>
  <c r="J119" i="74"/>
  <c r="J124" i="74"/>
  <c r="Q129" i="74"/>
  <c r="H44" i="75"/>
  <c r="H64" i="75"/>
  <c r="C71" i="75"/>
  <c r="L35" i="76"/>
  <c r="O38" i="74"/>
  <c r="G40" i="74"/>
  <c r="G41" i="74"/>
  <c r="N42" i="74"/>
  <c r="D44" i="74"/>
  <c r="L45" i="74"/>
  <c r="Q46" i="74"/>
  <c r="G48" i="74"/>
  <c r="L49" i="74"/>
  <c r="D51" i="74"/>
  <c r="L52" i="74"/>
  <c r="I54" i="74"/>
  <c r="G57" i="74"/>
  <c r="O58" i="74"/>
  <c r="D60" i="74"/>
  <c r="O61" i="74"/>
  <c r="J63" i="74"/>
  <c r="G65" i="74"/>
  <c r="R66" i="74"/>
  <c r="P68" i="74"/>
  <c r="G70" i="74"/>
  <c r="E72" i="74"/>
  <c r="L73" i="74"/>
  <c r="D75" i="74"/>
  <c r="M76" i="74"/>
  <c r="O86" i="74"/>
  <c r="I88" i="74"/>
  <c r="O91" i="74"/>
  <c r="M93" i="74"/>
  <c r="N95" i="74"/>
  <c r="E99" i="74"/>
  <c r="E101" i="74"/>
  <c r="O103" i="74"/>
  <c r="F107" i="74"/>
  <c r="H110" i="74"/>
  <c r="O114" i="74"/>
  <c r="O119" i="74"/>
  <c r="O124" i="74"/>
  <c r="L135" i="74"/>
  <c r="E34" i="75"/>
  <c r="I36" i="75"/>
  <c r="H40" i="75"/>
  <c r="I44" i="75"/>
  <c r="I48" i="75"/>
  <c r="D59" i="75"/>
  <c r="I64" i="75"/>
  <c r="E72" i="75"/>
  <c r="C80" i="75"/>
  <c r="C66" i="76"/>
  <c r="R37" i="76"/>
  <c r="R44" i="76"/>
  <c r="C68" i="76"/>
  <c r="D41" i="65"/>
  <c r="L41" i="65"/>
  <c r="T49" i="65"/>
  <c r="W54" i="65"/>
  <c r="W58" i="65"/>
  <c r="O62" i="65"/>
  <c r="G70" i="65"/>
  <c r="O82" i="65"/>
  <c r="G86" i="65"/>
  <c r="G90" i="65"/>
  <c r="O145" i="65"/>
  <c r="O141" i="65"/>
  <c r="O137" i="65"/>
  <c r="O133" i="65"/>
  <c r="O129" i="65"/>
  <c r="O125" i="65"/>
  <c r="O121" i="65"/>
  <c r="O117" i="65"/>
  <c r="O113" i="65"/>
  <c r="O109" i="65"/>
  <c r="O150" i="65"/>
  <c r="O143" i="65"/>
  <c r="O139" i="65"/>
  <c r="O135" i="65"/>
  <c r="O131" i="65"/>
  <c r="O127" i="65"/>
  <c r="O123" i="65"/>
  <c r="W145" i="65"/>
  <c r="W141" i="65"/>
  <c r="W137" i="65"/>
  <c r="W133" i="65"/>
  <c r="W129" i="65"/>
  <c r="W125" i="65"/>
  <c r="W121" i="65"/>
  <c r="W117" i="65"/>
  <c r="W113" i="65"/>
  <c r="W109" i="65"/>
  <c r="W150" i="65"/>
  <c r="W143" i="65"/>
  <c r="W139" i="65"/>
  <c r="W135" i="65"/>
  <c r="W131" i="65"/>
  <c r="W127" i="65"/>
  <c r="W123" i="65"/>
  <c r="H38" i="65"/>
  <c r="P38" i="65"/>
  <c r="I41" i="65"/>
  <c r="O44" i="65"/>
  <c r="W44" i="65"/>
  <c r="Q45" i="65"/>
  <c r="G48" i="65"/>
  <c r="W48" i="65"/>
  <c r="Q49" i="65"/>
  <c r="L54" i="65"/>
  <c r="T54" i="65"/>
  <c r="R57" i="65"/>
  <c r="D62" i="65"/>
  <c r="J65" i="65"/>
  <c r="R65" i="65"/>
  <c r="L66" i="65"/>
  <c r="T66" i="65"/>
  <c r="J69" i="65"/>
  <c r="D70" i="65"/>
  <c r="T70" i="65"/>
  <c r="D74" i="65"/>
  <c r="J77" i="65"/>
  <c r="D78" i="65"/>
  <c r="J81" i="65"/>
  <c r="D82" i="65"/>
  <c r="J85" i="65"/>
  <c r="D86" i="65"/>
  <c r="J89" i="65"/>
  <c r="D90" i="65"/>
  <c r="J93" i="65"/>
  <c r="R93" i="65"/>
  <c r="O102" i="65"/>
  <c r="O106" i="65"/>
  <c r="W106" i="65"/>
  <c r="L110" i="65"/>
  <c r="O111" i="65"/>
  <c r="J113" i="65"/>
  <c r="T116" i="65"/>
  <c r="O118" i="65"/>
  <c r="W120" i="65"/>
  <c r="D122" i="65"/>
  <c r="W124" i="65"/>
  <c r="G132" i="65"/>
  <c r="G140" i="65"/>
  <c r="W140" i="65"/>
  <c r="O151" i="65"/>
  <c r="D39" i="66"/>
  <c r="D38" i="66"/>
  <c r="C40" i="66"/>
  <c r="C48" i="66"/>
  <c r="C44" i="66"/>
  <c r="C46" i="66"/>
  <c r="C42" i="66"/>
  <c r="S40" i="66"/>
  <c r="S48" i="66"/>
  <c r="S44" i="66"/>
  <c r="S46" i="66"/>
  <c r="S42" i="66"/>
  <c r="R143" i="66"/>
  <c r="R139" i="66"/>
  <c r="R135" i="66"/>
  <c r="R131" i="66"/>
  <c r="R151" i="66"/>
  <c r="R142" i="66"/>
  <c r="R138" i="66"/>
  <c r="R134" i="66"/>
  <c r="R130" i="66"/>
  <c r="R150" i="66"/>
  <c r="R145" i="66"/>
  <c r="R141" i="66"/>
  <c r="R137" i="66"/>
  <c r="R133" i="66"/>
  <c r="R129" i="66"/>
  <c r="R90" i="66"/>
  <c r="R86" i="66"/>
  <c r="R82" i="66"/>
  <c r="R78" i="66"/>
  <c r="R74" i="66"/>
  <c r="R70" i="66"/>
  <c r="R66" i="66"/>
  <c r="R62" i="66"/>
  <c r="R140" i="66"/>
  <c r="R132" i="66"/>
  <c r="R125" i="66"/>
  <c r="R121" i="66"/>
  <c r="R117" i="66"/>
  <c r="R113" i="66"/>
  <c r="R109" i="66"/>
  <c r="R105" i="66"/>
  <c r="R101" i="66"/>
  <c r="R93" i="66"/>
  <c r="R89" i="66"/>
  <c r="R85" i="66"/>
  <c r="R81" i="66"/>
  <c r="R77" i="66"/>
  <c r="R73" i="66"/>
  <c r="R69" i="66"/>
  <c r="R65" i="66"/>
  <c r="R61" i="66"/>
  <c r="R57" i="66"/>
  <c r="R128" i="66"/>
  <c r="R124" i="66"/>
  <c r="R120" i="66"/>
  <c r="R116" i="66"/>
  <c r="R112" i="66"/>
  <c r="R108" i="66"/>
  <c r="R104" i="66"/>
  <c r="R144" i="66"/>
  <c r="R136" i="66"/>
  <c r="R127" i="66"/>
  <c r="R123" i="66"/>
  <c r="R119" i="66"/>
  <c r="R115" i="66"/>
  <c r="R111" i="66"/>
  <c r="R107" i="66"/>
  <c r="R103" i="66"/>
  <c r="R91" i="66"/>
  <c r="R87" i="66"/>
  <c r="R83" i="66"/>
  <c r="R79" i="66"/>
  <c r="R75" i="66"/>
  <c r="R71" i="66"/>
  <c r="R67" i="66"/>
  <c r="R63" i="66"/>
  <c r="R59" i="66"/>
  <c r="R55" i="66"/>
  <c r="N112" i="66"/>
  <c r="F116" i="66"/>
  <c r="E4" i="70"/>
  <c r="B25" i="69"/>
  <c r="E4" i="69"/>
  <c r="B25" i="70"/>
  <c r="H145" i="65"/>
  <c r="H141" i="65"/>
  <c r="H137" i="65"/>
  <c r="H133" i="65"/>
  <c r="H129" i="65"/>
  <c r="H125" i="65"/>
  <c r="H121" i="65"/>
  <c r="H117" i="65"/>
  <c r="H113" i="65"/>
  <c r="H109" i="65"/>
  <c r="H143" i="65"/>
  <c r="H139" i="65"/>
  <c r="H135" i="65"/>
  <c r="H131" i="65"/>
  <c r="H127" i="65"/>
  <c r="H123" i="65"/>
  <c r="H119" i="65"/>
  <c r="H115" i="65"/>
  <c r="H111" i="65"/>
  <c r="P145" i="65"/>
  <c r="P141" i="65"/>
  <c r="P137" i="65"/>
  <c r="P133" i="65"/>
  <c r="P129" i="65"/>
  <c r="P125" i="65"/>
  <c r="P121" i="65"/>
  <c r="P117" i="65"/>
  <c r="P113" i="65"/>
  <c r="P109" i="65"/>
  <c r="P143" i="65"/>
  <c r="P139" i="65"/>
  <c r="P135" i="65"/>
  <c r="P131" i="65"/>
  <c r="P127" i="65"/>
  <c r="P123" i="65"/>
  <c r="P119" i="65"/>
  <c r="P115" i="65"/>
  <c r="P111" i="65"/>
  <c r="I38" i="65"/>
  <c r="Q38" i="65"/>
  <c r="G40" i="65"/>
  <c r="O40" i="65"/>
  <c r="W40" i="65"/>
  <c r="J41" i="65"/>
  <c r="R41" i="65"/>
  <c r="D42" i="65"/>
  <c r="L42" i="65"/>
  <c r="T42" i="65"/>
  <c r="F43" i="65"/>
  <c r="N43" i="65"/>
  <c r="V43" i="65"/>
  <c r="H44" i="65"/>
  <c r="P44" i="65"/>
  <c r="J45" i="65"/>
  <c r="R45" i="65"/>
  <c r="D46" i="65"/>
  <c r="L46" i="65"/>
  <c r="T46" i="65"/>
  <c r="F47" i="65"/>
  <c r="N47" i="65"/>
  <c r="V47" i="65"/>
  <c r="H48" i="65"/>
  <c r="P48" i="65"/>
  <c r="J49" i="65"/>
  <c r="R49" i="65"/>
  <c r="E54" i="65"/>
  <c r="M54" i="65"/>
  <c r="U54" i="65"/>
  <c r="G55" i="65"/>
  <c r="O55" i="65"/>
  <c r="W55" i="65"/>
  <c r="I56" i="65"/>
  <c r="Q56" i="65"/>
  <c r="C57" i="65"/>
  <c r="K57" i="65"/>
  <c r="S57" i="65"/>
  <c r="E58" i="65"/>
  <c r="M58" i="65"/>
  <c r="U58" i="65"/>
  <c r="G59" i="65"/>
  <c r="O59" i="65"/>
  <c r="W59" i="65"/>
  <c r="I60" i="65"/>
  <c r="Q60" i="65"/>
  <c r="C61" i="65"/>
  <c r="K61" i="65"/>
  <c r="S61" i="65"/>
  <c r="E62" i="65"/>
  <c r="M62" i="65"/>
  <c r="U62" i="65"/>
  <c r="G63" i="65"/>
  <c r="O63" i="65"/>
  <c r="W63" i="65"/>
  <c r="I64" i="65"/>
  <c r="Q64" i="65"/>
  <c r="C65" i="65"/>
  <c r="K65" i="65"/>
  <c r="S65" i="65"/>
  <c r="E66" i="65"/>
  <c r="M66" i="65"/>
  <c r="U66" i="65"/>
  <c r="G67" i="65"/>
  <c r="O67" i="65"/>
  <c r="W67" i="65"/>
  <c r="I68" i="65"/>
  <c r="Q68" i="65"/>
  <c r="C69" i="65"/>
  <c r="K69" i="65"/>
  <c r="S69" i="65"/>
  <c r="E70" i="65"/>
  <c r="M70" i="65"/>
  <c r="U70" i="65"/>
  <c r="G71" i="65"/>
  <c r="O71" i="65"/>
  <c r="W71" i="65"/>
  <c r="I72" i="65"/>
  <c r="Q72" i="65"/>
  <c r="C73" i="65"/>
  <c r="K73" i="65"/>
  <c r="S73" i="65"/>
  <c r="E74" i="65"/>
  <c r="M74" i="65"/>
  <c r="U74" i="65"/>
  <c r="G75" i="65"/>
  <c r="O75" i="65"/>
  <c r="W75" i="65"/>
  <c r="I76" i="65"/>
  <c r="Q76" i="65"/>
  <c r="C77" i="65"/>
  <c r="K77" i="65"/>
  <c r="S77" i="65"/>
  <c r="E78" i="65"/>
  <c r="M78" i="65"/>
  <c r="U78" i="65"/>
  <c r="G79" i="65"/>
  <c r="O79" i="65"/>
  <c r="W79" i="65"/>
  <c r="I80" i="65"/>
  <c r="Q80" i="65"/>
  <c r="C81" i="65"/>
  <c r="K81" i="65"/>
  <c r="S81" i="65"/>
  <c r="E82" i="65"/>
  <c r="M82" i="65"/>
  <c r="U82" i="65"/>
  <c r="G83" i="65"/>
  <c r="O83" i="65"/>
  <c r="W83" i="65"/>
  <c r="I84" i="65"/>
  <c r="Q84" i="65"/>
  <c r="C85" i="65"/>
  <c r="K85" i="65"/>
  <c r="S85" i="65"/>
  <c r="E86" i="65"/>
  <c r="M86" i="65"/>
  <c r="U86" i="65"/>
  <c r="G87" i="65"/>
  <c r="O87" i="65"/>
  <c r="W87" i="65"/>
  <c r="I88" i="65"/>
  <c r="Q88" i="65"/>
  <c r="C89" i="65"/>
  <c r="K89" i="65"/>
  <c r="S89" i="65"/>
  <c r="E90" i="65"/>
  <c r="M90" i="65"/>
  <c r="U90" i="65"/>
  <c r="G91" i="65"/>
  <c r="O91" i="65"/>
  <c r="W91" i="65"/>
  <c r="I92" i="65"/>
  <c r="Q92" i="65"/>
  <c r="C93" i="65"/>
  <c r="K93" i="65"/>
  <c r="S93" i="65"/>
  <c r="F101" i="65"/>
  <c r="N101" i="65"/>
  <c r="V101" i="65"/>
  <c r="H102" i="65"/>
  <c r="P102" i="65"/>
  <c r="J103" i="65"/>
  <c r="R103" i="65"/>
  <c r="D104" i="65"/>
  <c r="L104" i="65"/>
  <c r="T104" i="65"/>
  <c r="F105" i="65"/>
  <c r="N105" i="65"/>
  <c r="V105" i="65"/>
  <c r="H106" i="65"/>
  <c r="P106" i="65"/>
  <c r="J107" i="65"/>
  <c r="T107" i="65"/>
  <c r="H108" i="65"/>
  <c r="S108" i="65"/>
  <c r="J109" i="65"/>
  <c r="V109" i="65"/>
  <c r="M110" i="65"/>
  <c r="E111" i="65"/>
  <c r="H112" i="65"/>
  <c r="T112" i="65"/>
  <c r="K113" i="65"/>
  <c r="C114" i="65"/>
  <c r="O114" i="65"/>
  <c r="F115" i="65"/>
  <c r="R115" i="65"/>
  <c r="W116" i="65"/>
  <c r="M117" i="65"/>
  <c r="D118" i="65"/>
  <c r="P118" i="65"/>
  <c r="U119" i="65"/>
  <c r="K120" i="65"/>
  <c r="N121" i="65"/>
  <c r="E122" i="65"/>
  <c r="T122" i="65"/>
  <c r="N123" i="65"/>
  <c r="H124" i="65"/>
  <c r="R125" i="65"/>
  <c r="L126" i="65"/>
  <c r="F127" i="65"/>
  <c r="V127" i="65"/>
  <c r="P128" i="65"/>
  <c r="J129" i="65"/>
  <c r="D130" i="65"/>
  <c r="T130" i="65"/>
  <c r="N131" i="65"/>
  <c r="H132" i="65"/>
  <c r="R133" i="65"/>
  <c r="L134" i="65"/>
  <c r="F135" i="65"/>
  <c r="V135" i="65"/>
  <c r="P136" i="65"/>
  <c r="J137" i="65"/>
  <c r="D138" i="65"/>
  <c r="T138" i="65"/>
  <c r="N139" i="65"/>
  <c r="H140" i="65"/>
  <c r="L142" i="65"/>
  <c r="F143" i="65"/>
  <c r="V143" i="65"/>
  <c r="P144" i="65"/>
  <c r="J145" i="65"/>
  <c r="E150" i="65"/>
  <c r="U150" i="65"/>
  <c r="P151" i="65"/>
  <c r="M38" i="66"/>
  <c r="D48" i="66"/>
  <c r="D44" i="66"/>
  <c r="D46" i="66"/>
  <c r="D42" i="66"/>
  <c r="L48" i="66"/>
  <c r="L44" i="66"/>
  <c r="L46" i="66"/>
  <c r="L42" i="66"/>
  <c r="C150" i="66"/>
  <c r="C145" i="66"/>
  <c r="C141" i="66"/>
  <c r="C137" i="66"/>
  <c r="C133" i="66"/>
  <c r="C129" i="66"/>
  <c r="C140" i="66"/>
  <c r="C132" i="66"/>
  <c r="C125" i="66"/>
  <c r="C121" i="66"/>
  <c r="C117" i="66"/>
  <c r="C113" i="66"/>
  <c r="C109" i="66"/>
  <c r="C105" i="66"/>
  <c r="C101" i="66"/>
  <c r="C93" i="66"/>
  <c r="C89" i="66"/>
  <c r="C85" i="66"/>
  <c r="C81" i="66"/>
  <c r="C77" i="66"/>
  <c r="C73" i="66"/>
  <c r="C69" i="66"/>
  <c r="C65" i="66"/>
  <c r="C61" i="66"/>
  <c r="C57" i="66"/>
  <c r="C139" i="66"/>
  <c r="C131" i="66"/>
  <c r="C128" i="66"/>
  <c r="C124" i="66"/>
  <c r="C120" i="66"/>
  <c r="C116" i="66"/>
  <c r="C112" i="66"/>
  <c r="C108" i="66"/>
  <c r="C104" i="66"/>
  <c r="C151" i="66"/>
  <c r="C138" i="66"/>
  <c r="C130" i="66"/>
  <c r="C92" i="66"/>
  <c r="C88" i="66"/>
  <c r="C84" i="66"/>
  <c r="C80" i="66"/>
  <c r="C76" i="66"/>
  <c r="C72" i="66"/>
  <c r="C68" i="66"/>
  <c r="C64" i="66"/>
  <c r="C91" i="66"/>
  <c r="C87" i="66"/>
  <c r="C83" i="66"/>
  <c r="C79" i="66"/>
  <c r="C75" i="66"/>
  <c r="C71" i="66"/>
  <c r="C67" i="66"/>
  <c r="C63" i="66"/>
  <c r="C59" i="66"/>
  <c r="C55" i="66"/>
  <c r="C143" i="66"/>
  <c r="C135" i="66"/>
  <c r="C126" i="66"/>
  <c r="C122" i="66"/>
  <c r="C118" i="66"/>
  <c r="C114" i="66"/>
  <c r="C110" i="66"/>
  <c r="C106" i="66"/>
  <c r="C102" i="66"/>
  <c r="K150" i="66"/>
  <c r="K145" i="66"/>
  <c r="K141" i="66"/>
  <c r="K137" i="66"/>
  <c r="K133" i="66"/>
  <c r="K129" i="66"/>
  <c r="K144" i="66"/>
  <c r="K136" i="66"/>
  <c r="K125" i="66"/>
  <c r="K121" i="66"/>
  <c r="K117" i="66"/>
  <c r="K113" i="66"/>
  <c r="K109" i="66"/>
  <c r="K105" i="66"/>
  <c r="K101" i="66"/>
  <c r="K93" i="66"/>
  <c r="K89" i="66"/>
  <c r="K85" i="66"/>
  <c r="K81" i="66"/>
  <c r="K77" i="66"/>
  <c r="K73" i="66"/>
  <c r="K69" i="66"/>
  <c r="K65" i="66"/>
  <c r="K61" i="66"/>
  <c r="K57" i="66"/>
  <c r="K143" i="66"/>
  <c r="K135" i="66"/>
  <c r="K128" i="66"/>
  <c r="K124" i="66"/>
  <c r="K120" i="66"/>
  <c r="K116" i="66"/>
  <c r="K112" i="66"/>
  <c r="K108" i="66"/>
  <c r="K104" i="66"/>
  <c r="K142" i="66"/>
  <c r="K134" i="66"/>
  <c r="K92" i="66"/>
  <c r="K88" i="66"/>
  <c r="K84" i="66"/>
  <c r="K80" i="66"/>
  <c r="K76" i="66"/>
  <c r="K72" i="66"/>
  <c r="K68" i="66"/>
  <c r="K64" i="66"/>
  <c r="K60" i="66"/>
  <c r="K91" i="66"/>
  <c r="K87" i="66"/>
  <c r="K83" i="66"/>
  <c r="K79" i="66"/>
  <c r="K75" i="66"/>
  <c r="K71" i="66"/>
  <c r="K67" i="66"/>
  <c r="K63" i="66"/>
  <c r="K59" i="66"/>
  <c r="K55" i="66"/>
  <c r="K139" i="66"/>
  <c r="K131" i="66"/>
  <c r="K126" i="66"/>
  <c r="K122" i="66"/>
  <c r="K118" i="66"/>
  <c r="K114" i="66"/>
  <c r="K110" i="66"/>
  <c r="K106" i="66"/>
  <c r="K102" i="66"/>
  <c r="S150" i="66"/>
  <c r="S145" i="66"/>
  <c r="S141" i="66"/>
  <c r="S137" i="66"/>
  <c r="S133" i="66"/>
  <c r="S129" i="66"/>
  <c r="S140" i="66"/>
  <c r="S132" i="66"/>
  <c r="S125" i="66"/>
  <c r="S121" i="66"/>
  <c r="S117" i="66"/>
  <c r="S113" i="66"/>
  <c r="S109" i="66"/>
  <c r="S105" i="66"/>
  <c r="S101" i="66"/>
  <c r="S93" i="66"/>
  <c r="S89" i="66"/>
  <c r="S85" i="66"/>
  <c r="S81" i="66"/>
  <c r="S77" i="66"/>
  <c r="S73" i="66"/>
  <c r="S69" i="66"/>
  <c r="S65" i="66"/>
  <c r="S61" i="66"/>
  <c r="S57" i="66"/>
  <c r="S139" i="66"/>
  <c r="S131" i="66"/>
  <c r="S128" i="66"/>
  <c r="S124" i="66"/>
  <c r="S120" i="66"/>
  <c r="S116" i="66"/>
  <c r="S112" i="66"/>
  <c r="S108" i="66"/>
  <c r="S104" i="66"/>
  <c r="S151" i="66"/>
  <c r="S138" i="66"/>
  <c r="S130" i="66"/>
  <c r="S92" i="66"/>
  <c r="S88" i="66"/>
  <c r="S84" i="66"/>
  <c r="S80" i="66"/>
  <c r="S76" i="66"/>
  <c r="S72" i="66"/>
  <c r="S68" i="66"/>
  <c r="S64" i="66"/>
  <c r="S60" i="66"/>
  <c r="S91" i="66"/>
  <c r="S87" i="66"/>
  <c r="S83" i="66"/>
  <c r="S79" i="66"/>
  <c r="S75" i="66"/>
  <c r="S71" i="66"/>
  <c r="S67" i="66"/>
  <c r="S63" i="66"/>
  <c r="S59" i="66"/>
  <c r="S55" i="66"/>
  <c r="S143" i="66"/>
  <c r="S135" i="66"/>
  <c r="S126" i="66"/>
  <c r="S122" i="66"/>
  <c r="S118" i="66"/>
  <c r="S114" i="66"/>
  <c r="S110" i="66"/>
  <c r="S106" i="66"/>
  <c r="S102" i="66"/>
  <c r="E39" i="66"/>
  <c r="D40" i="66"/>
  <c r="C41" i="66"/>
  <c r="S41" i="66"/>
  <c r="C49" i="66"/>
  <c r="S49" i="66"/>
  <c r="R54" i="66"/>
  <c r="K56" i="66"/>
  <c r="G58" i="66"/>
  <c r="C60" i="66"/>
  <c r="F62" i="66"/>
  <c r="R64" i="66"/>
  <c r="J68" i="66"/>
  <c r="N74" i="66"/>
  <c r="F78" i="66"/>
  <c r="R80" i="66"/>
  <c r="S103" i="66"/>
  <c r="O105" i="66"/>
  <c r="K107" i="66"/>
  <c r="G109" i="66"/>
  <c r="C111" i="66"/>
  <c r="S119" i="66"/>
  <c r="O121" i="66"/>
  <c r="K123" i="66"/>
  <c r="G125" i="66"/>
  <c r="C127" i="66"/>
  <c r="O138" i="66"/>
  <c r="G142" i="66"/>
  <c r="C47" i="67"/>
  <c r="C40" i="67"/>
  <c r="Q48" i="67"/>
  <c r="Q41" i="67"/>
  <c r="I41" i="67"/>
  <c r="R142" i="65"/>
  <c r="R138" i="65"/>
  <c r="R134" i="65"/>
  <c r="R130" i="65"/>
  <c r="R126" i="65"/>
  <c r="R122" i="65"/>
  <c r="R118" i="65"/>
  <c r="R114" i="65"/>
  <c r="R110" i="65"/>
  <c r="R150" i="65"/>
  <c r="R151" i="65"/>
  <c r="R144" i="65"/>
  <c r="R140" i="65"/>
  <c r="R136" i="65"/>
  <c r="R132" i="65"/>
  <c r="R128" i="65"/>
  <c r="R124" i="65"/>
  <c r="R120" i="65"/>
  <c r="R116" i="65"/>
  <c r="R112" i="65"/>
  <c r="R108" i="65"/>
  <c r="L45" i="65"/>
  <c r="D49" i="65"/>
  <c r="G54" i="65"/>
  <c r="O54" i="65"/>
  <c r="O58" i="65"/>
  <c r="G66" i="65"/>
  <c r="O66" i="65"/>
  <c r="O70" i="65"/>
  <c r="G74" i="65"/>
  <c r="G78" i="65"/>
  <c r="O78" i="65"/>
  <c r="W82" i="65"/>
  <c r="J127" i="65"/>
  <c r="G145" i="65"/>
  <c r="G141" i="65"/>
  <c r="G137" i="65"/>
  <c r="G133" i="65"/>
  <c r="G129" i="65"/>
  <c r="G125" i="65"/>
  <c r="G121" i="65"/>
  <c r="G117" i="65"/>
  <c r="G113" i="65"/>
  <c r="G109" i="65"/>
  <c r="G150" i="65"/>
  <c r="G143" i="65"/>
  <c r="G139" i="65"/>
  <c r="G135" i="65"/>
  <c r="G131" i="65"/>
  <c r="G127" i="65"/>
  <c r="G123" i="65"/>
  <c r="Q41" i="65"/>
  <c r="G44" i="65"/>
  <c r="I45" i="65"/>
  <c r="O48" i="65"/>
  <c r="I49" i="65"/>
  <c r="D54" i="65"/>
  <c r="J57" i="65"/>
  <c r="D58" i="65"/>
  <c r="L58" i="65"/>
  <c r="T58" i="65"/>
  <c r="J61" i="65"/>
  <c r="R61" i="65"/>
  <c r="L62" i="65"/>
  <c r="T62" i="65"/>
  <c r="D66" i="65"/>
  <c r="R69" i="65"/>
  <c r="L70" i="65"/>
  <c r="J73" i="65"/>
  <c r="R73" i="65"/>
  <c r="L74" i="65"/>
  <c r="T74" i="65"/>
  <c r="R77" i="65"/>
  <c r="L78" i="65"/>
  <c r="T78" i="65"/>
  <c r="R81" i="65"/>
  <c r="L82" i="65"/>
  <c r="T82" i="65"/>
  <c r="R85" i="65"/>
  <c r="L86" i="65"/>
  <c r="T86" i="65"/>
  <c r="R89" i="65"/>
  <c r="L90" i="65"/>
  <c r="T90" i="65"/>
  <c r="G102" i="65"/>
  <c r="W102" i="65"/>
  <c r="G106" i="65"/>
  <c r="R107" i="65"/>
  <c r="G108" i="65"/>
  <c r="G112" i="65"/>
  <c r="R119" i="65"/>
  <c r="G124" i="65"/>
  <c r="O128" i="65"/>
  <c r="W132" i="65"/>
  <c r="O136" i="65"/>
  <c r="O144" i="65"/>
  <c r="L39" i="66"/>
  <c r="L38" i="66"/>
  <c r="K40" i="66"/>
  <c r="K48" i="66"/>
  <c r="K44" i="66"/>
  <c r="K46" i="66"/>
  <c r="K42" i="66"/>
  <c r="J143" i="66"/>
  <c r="J139" i="66"/>
  <c r="J135" i="66"/>
  <c r="J131" i="66"/>
  <c r="J151" i="66"/>
  <c r="J142" i="66"/>
  <c r="J138" i="66"/>
  <c r="J134" i="66"/>
  <c r="J130" i="66"/>
  <c r="J150" i="66"/>
  <c r="J145" i="66"/>
  <c r="J141" i="66"/>
  <c r="J137" i="66"/>
  <c r="J133" i="66"/>
  <c r="J90" i="66"/>
  <c r="J86" i="66"/>
  <c r="J82" i="66"/>
  <c r="J78" i="66"/>
  <c r="J74" i="66"/>
  <c r="J70" i="66"/>
  <c r="J66" i="66"/>
  <c r="J62" i="66"/>
  <c r="J144" i="66"/>
  <c r="J136" i="66"/>
  <c r="J125" i="66"/>
  <c r="J121" i="66"/>
  <c r="J117" i="66"/>
  <c r="J113" i="66"/>
  <c r="J109" i="66"/>
  <c r="J105" i="66"/>
  <c r="J101" i="66"/>
  <c r="J129" i="66"/>
  <c r="J93" i="66"/>
  <c r="J89" i="66"/>
  <c r="J85" i="66"/>
  <c r="J81" i="66"/>
  <c r="J77" i="66"/>
  <c r="J73" i="66"/>
  <c r="J69" i="66"/>
  <c r="J65" i="66"/>
  <c r="J61" i="66"/>
  <c r="J57" i="66"/>
  <c r="J128" i="66"/>
  <c r="J124" i="66"/>
  <c r="J120" i="66"/>
  <c r="J116" i="66"/>
  <c r="J112" i="66"/>
  <c r="J108" i="66"/>
  <c r="J104" i="66"/>
  <c r="J140" i="66"/>
  <c r="J132" i="66"/>
  <c r="J127" i="66"/>
  <c r="J123" i="66"/>
  <c r="J119" i="66"/>
  <c r="J115" i="66"/>
  <c r="J111" i="66"/>
  <c r="J107" i="66"/>
  <c r="J103" i="66"/>
  <c r="J91" i="66"/>
  <c r="J87" i="66"/>
  <c r="J83" i="66"/>
  <c r="J79" i="66"/>
  <c r="J75" i="66"/>
  <c r="J71" i="66"/>
  <c r="J67" i="66"/>
  <c r="J63" i="66"/>
  <c r="J59" i="66"/>
  <c r="J55" i="66"/>
  <c r="J56" i="66"/>
  <c r="R110" i="66"/>
  <c r="J114" i="66"/>
  <c r="R126" i="66"/>
  <c r="I142" i="65"/>
  <c r="I138" i="65"/>
  <c r="I134" i="65"/>
  <c r="I130" i="65"/>
  <c r="I126" i="65"/>
  <c r="I122" i="65"/>
  <c r="I118" i="65"/>
  <c r="I114" i="65"/>
  <c r="I110" i="65"/>
  <c r="I151" i="65"/>
  <c r="I144" i="65"/>
  <c r="I140" i="65"/>
  <c r="I136" i="65"/>
  <c r="I132" i="65"/>
  <c r="I128" i="65"/>
  <c r="I124" i="65"/>
  <c r="Q142" i="65"/>
  <c r="Q138" i="65"/>
  <c r="Q134" i="65"/>
  <c r="Q130" i="65"/>
  <c r="Q126" i="65"/>
  <c r="Q122" i="65"/>
  <c r="Q118" i="65"/>
  <c r="Q114" i="65"/>
  <c r="Q110" i="65"/>
  <c r="Q151" i="65"/>
  <c r="Q144" i="65"/>
  <c r="Q140" i="65"/>
  <c r="Q136" i="65"/>
  <c r="Q132" i="65"/>
  <c r="Q128" i="65"/>
  <c r="Q124" i="65"/>
  <c r="H40" i="65"/>
  <c r="P40" i="65"/>
  <c r="C41" i="65"/>
  <c r="K41" i="65"/>
  <c r="S41" i="65"/>
  <c r="E42" i="65"/>
  <c r="M42" i="65"/>
  <c r="U42" i="65"/>
  <c r="G43" i="65"/>
  <c r="O43" i="65"/>
  <c r="W43" i="65"/>
  <c r="I44" i="65"/>
  <c r="Q44" i="65"/>
  <c r="C45" i="65"/>
  <c r="K45" i="65"/>
  <c r="S45" i="65"/>
  <c r="G47" i="65"/>
  <c r="O47" i="65"/>
  <c r="W47" i="65"/>
  <c r="I48" i="65"/>
  <c r="Q48" i="65"/>
  <c r="C49" i="65"/>
  <c r="K49" i="65"/>
  <c r="S49" i="65"/>
  <c r="F54" i="65"/>
  <c r="N54" i="65"/>
  <c r="V54" i="65"/>
  <c r="H55" i="65"/>
  <c r="P55" i="65"/>
  <c r="J56" i="65"/>
  <c r="R56" i="65"/>
  <c r="D57" i="65"/>
  <c r="L57" i="65"/>
  <c r="T57" i="65"/>
  <c r="F58" i="65"/>
  <c r="N58" i="65"/>
  <c r="V58" i="65"/>
  <c r="H59" i="65"/>
  <c r="P59" i="65"/>
  <c r="J60" i="65"/>
  <c r="R60" i="65"/>
  <c r="D61" i="65"/>
  <c r="L61" i="65"/>
  <c r="T61" i="65"/>
  <c r="F62" i="65"/>
  <c r="N62" i="65"/>
  <c r="V62" i="65"/>
  <c r="H63" i="65"/>
  <c r="P63" i="65"/>
  <c r="J64" i="65"/>
  <c r="R64" i="65"/>
  <c r="D65" i="65"/>
  <c r="L65" i="65"/>
  <c r="T65" i="65"/>
  <c r="F66" i="65"/>
  <c r="N66" i="65"/>
  <c r="V66" i="65"/>
  <c r="H67" i="65"/>
  <c r="P67" i="65"/>
  <c r="J68" i="65"/>
  <c r="R68" i="65"/>
  <c r="D69" i="65"/>
  <c r="L69" i="65"/>
  <c r="T69" i="65"/>
  <c r="F70" i="65"/>
  <c r="N70" i="65"/>
  <c r="V70" i="65"/>
  <c r="H71" i="65"/>
  <c r="P71" i="65"/>
  <c r="J72" i="65"/>
  <c r="R72" i="65"/>
  <c r="D73" i="65"/>
  <c r="L73" i="65"/>
  <c r="T73" i="65"/>
  <c r="F74" i="65"/>
  <c r="N74" i="65"/>
  <c r="V74" i="65"/>
  <c r="H75" i="65"/>
  <c r="P75" i="65"/>
  <c r="J76" i="65"/>
  <c r="R76" i="65"/>
  <c r="D77" i="65"/>
  <c r="L77" i="65"/>
  <c r="T77" i="65"/>
  <c r="F78" i="65"/>
  <c r="N78" i="65"/>
  <c r="V78" i="65"/>
  <c r="H79" i="65"/>
  <c r="P79" i="65"/>
  <c r="J80" i="65"/>
  <c r="R80" i="65"/>
  <c r="D81" i="65"/>
  <c r="L81" i="65"/>
  <c r="T81" i="65"/>
  <c r="F82" i="65"/>
  <c r="N82" i="65"/>
  <c r="V82" i="65"/>
  <c r="H83" i="65"/>
  <c r="P83" i="65"/>
  <c r="J84" i="65"/>
  <c r="R84" i="65"/>
  <c r="D85" i="65"/>
  <c r="L85" i="65"/>
  <c r="T85" i="65"/>
  <c r="F86" i="65"/>
  <c r="N86" i="65"/>
  <c r="V86" i="65"/>
  <c r="H87" i="65"/>
  <c r="P87" i="65"/>
  <c r="J88" i="65"/>
  <c r="R88" i="65"/>
  <c r="D89" i="65"/>
  <c r="L89" i="65"/>
  <c r="T89" i="65"/>
  <c r="F90" i="65"/>
  <c r="N90" i="65"/>
  <c r="V90" i="65"/>
  <c r="H91" i="65"/>
  <c r="P91" i="65"/>
  <c r="R92" i="65"/>
  <c r="D93" i="65"/>
  <c r="L93" i="65"/>
  <c r="T93" i="65"/>
  <c r="G101" i="65"/>
  <c r="O101" i="65"/>
  <c r="W101" i="65"/>
  <c r="I102" i="65"/>
  <c r="Q102" i="65"/>
  <c r="C103" i="65"/>
  <c r="K103" i="65"/>
  <c r="S103" i="65"/>
  <c r="E104" i="65"/>
  <c r="M104" i="65"/>
  <c r="U104" i="65"/>
  <c r="G105" i="65"/>
  <c r="O105" i="65"/>
  <c r="W105" i="65"/>
  <c r="I106" i="65"/>
  <c r="Q106" i="65"/>
  <c r="C107" i="65"/>
  <c r="L107" i="65"/>
  <c r="U107" i="65"/>
  <c r="I108" i="65"/>
  <c r="K109" i="65"/>
  <c r="C110" i="65"/>
  <c r="O110" i="65"/>
  <c r="F111" i="65"/>
  <c r="R111" i="65"/>
  <c r="I112" i="65"/>
  <c r="W112" i="65"/>
  <c r="M113" i="65"/>
  <c r="P114" i="65"/>
  <c r="G115" i="65"/>
  <c r="U115" i="65"/>
  <c r="K116" i="65"/>
  <c r="N117" i="65"/>
  <c r="E118" i="65"/>
  <c r="S118" i="65"/>
  <c r="I119" i="65"/>
  <c r="V119" i="65"/>
  <c r="C121" i="65"/>
  <c r="Q121" i="65"/>
  <c r="G122" i="65"/>
  <c r="W122" i="65"/>
  <c r="Q123" i="65"/>
  <c r="K124" i="65"/>
  <c r="E125" i="65"/>
  <c r="U125" i="65"/>
  <c r="O126" i="65"/>
  <c r="I127" i="65"/>
  <c r="C128" i="65"/>
  <c r="S128" i="65"/>
  <c r="M129" i="65"/>
  <c r="G130" i="65"/>
  <c r="W130" i="65"/>
  <c r="Q131" i="65"/>
  <c r="K132" i="65"/>
  <c r="E133" i="65"/>
  <c r="U133" i="65"/>
  <c r="O134" i="65"/>
  <c r="I135" i="65"/>
  <c r="C136" i="65"/>
  <c r="S136" i="65"/>
  <c r="M137" i="65"/>
  <c r="G138" i="65"/>
  <c r="W138" i="65"/>
  <c r="Q139" i="65"/>
  <c r="E141" i="65"/>
  <c r="U141" i="65"/>
  <c r="O142" i="65"/>
  <c r="I143" i="65"/>
  <c r="C144" i="65"/>
  <c r="S144" i="65"/>
  <c r="M145" i="65"/>
  <c r="H150" i="65"/>
  <c r="D41" i="66"/>
  <c r="L45" i="66"/>
  <c r="D49" i="66"/>
  <c r="C54" i="66"/>
  <c r="S54" i="66"/>
  <c r="N56" i="66"/>
  <c r="J58" i="66"/>
  <c r="F60" i="66"/>
  <c r="K62" i="66"/>
  <c r="C66" i="66"/>
  <c r="O68" i="66"/>
  <c r="G72" i="66"/>
  <c r="S74" i="66"/>
  <c r="K78" i="66"/>
  <c r="C82" i="66"/>
  <c r="G88" i="66"/>
  <c r="C90" i="66"/>
  <c r="J102" i="66"/>
  <c r="F104" i="66"/>
  <c r="R114" i="66"/>
  <c r="J118" i="66"/>
  <c r="S142" i="66"/>
  <c r="K40" i="67"/>
  <c r="D60" i="68"/>
  <c r="J142" i="65"/>
  <c r="J138" i="65"/>
  <c r="J134" i="65"/>
  <c r="J130" i="65"/>
  <c r="J126" i="65"/>
  <c r="J122" i="65"/>
  <c r="J118" i="65"/>
  <c r="J114" i="65"/>
  <c r="J110" i="65"/>
  <c r="J150" i="65"/>
  <c r="J151" i="65"/>
  <c r="J144" i="65"/>
  <c r="J140" i="65"/>
  <c r="J136" i="65"/>
  <c r="J132" i="65"/>
  <c r="J128" i="65"/>
  <c r="J124" i="65"/>
  <c r="J120" i="65"/>
  <c r="J116" i="65"/>
  <c r="J112" i="65"/>
  <c r="J108" i="65"/>
  <c r="T45" i="65"/>
  <c r="G58" i="65"/>
  <c r="W62" i="65"/>
  <c r="O74" i="65"/>
  <c r="O86" i="65"/>
  <c r="W86" i="65"/>
  <c r="W90" i="65"/>
  <c r="J102" i="65"/>
  <c r="J106" i="65"/>
  <c r="R106" i="65"/>
  <c r="W119" i="65"/>
  <c r="O120" i="65"/>
  <c r="J135" i="65"/>
  <c r="J143" i="65"/>
  <c r="C150" i="65"/>
  <c r="C143" i="65"/>
  <c r="C139" i="65"/>
  <c r="C135" i="65"/>
  <c r="C131" i="65"/>
  <c r="C127" i="65"/>
  <c r="C123" i="65"/>
  <c r="C119" i="65"/>
  <c r="C115" i="65"/>
  <c r="C111" i="65"/>
  <c r="C145" i="65"/>
  <c r="C141" i="65"/>
  <c r="C137" i="65"/>
  <c r="C133" i="65"/>
  <c r="C129" i="65"/>
  <c r="C125" i="65"/>
  <c r="K150" i="65"/>
  <c r="K143" i="65"/>
  <c r="K139" i="65"/>
  <c r="K135" i="65"/>
  <c r="K131" i="65"/>
  <c r="K127" i="65"/>
  <c r="K123" i="65"/>
  <c r="K119" i="65"/>
  <c r="K115" i="65"/>
  <c r="K111" i="65"/>
  <c r="K107" i="65"/>
  <c r="K145" i="65"/>
  <c r="K141" i="65"/>
  <c r="K137" i="65"/>
  <c r="K133" i="65"/>
  <c r="K129" i="65"/>
  <c r="K125" i="65"/>
  <c r="S150" i="65"/>
  <c r="S143" i="65"/>
  <c r="S139" i="65"/>
  <c r="S135" i="65"/>
  <c r="S131" i="65"/>
  <c r="S127" i="65"/>
  <c r="S123" i="65"/>
  <c r="S119" i="65"/>
  <c r="S115" i="65"/>
  <c r="S111" i="65"/>
  <c r="S107" i="65"/>
  <c r="S145" i="65"/>
  <c r="S141" i="65"/>
  <c r="S137" i="65"/>
  <c r="S133" i="65"/>
  <c r="S129" i="65"/>
  <c r="S125" i="65"/>
  <c r="E41" i="65"/>
  <c r="M41" i="65"/>
  <c r="U41" i="65"/>
  <c r="G42" i="65"/>
  <c r="O42" i="65"/>
  <c r="W42" i="65"/>
  <c r="I43" i="65"/>
  <c r="Q43" i="65"/>
  <c r="E45" i="65"/>
  <c r="M45" i="65"/>
  <c r="U45" i="65"/>
  <c r="G46" i="65"/>
  <c r="O46" i="65"/>
  <c r="W46" i="65"/>
  <c r="E49" i="65"/>
  <c r="M49" i="65"/>
  <c r="U49" i="65"/>
  <c r="H54" i="65"/>
  <c r="P54" i="65"/>
  <c r="J55" i="65"/>
  <c r="R55" i="65"/>
  <c r="D56" i="65"/>
  <c r="L56" i="65"/>
  <c r="T56" i="65"/>
  <c r="H58" i="65"/>
  <c r="P58" i="65"/>
  <c r="J59" i="65"/>
  <c r="R59" i="65"/>
  <c r="D60" i="65"/>
  <c r="L60" i="65"/>
  <c r="T60" i="65"/>
  <c r="H62" i="65"/>
  <c r="P62" i="65"/>
  <c r="J63" i="65"/>
  <c r="R63" i="65"/>
  <c r="D64" i="65"/>
  <c r="L64" i="65"/>
  <c r="T64" i="65"/>
  <c r="H66" i="65"/>
  <c r="P66" i="65"/>
  <c r="J67" i="65"/>
  <c r="R67" i="65"/>
  <c r="D68" i="65"/>
  <c r="L68" i="65"/>
  <c r="T68" i="65"/>
  <c r="H70" i="65"/>
  <c r="P70" i="65"/>
  <c r="J71" i="65"/>
  <c r="R71" i="65"/>
  <c r="D72" i="65"/>
  <c r="L72" i="65"/>
  <c r="T72" i="65"/>
  <c r="H74" i="65"/>
  <c r="P74" i="65"/>
  <c r="J75" i="65"/>
  <c r="R75" i="65"/>
  <c r="D76" i="65"/>
  <c r="L76" i="65"/>
  <c r="T76" i="65"/>
  <c r="H78" i="65"/>
  <c r="P78" i="65"/>
  <c r="J79" i="65"/>
  <c r="R79" i="65"/>
  <c r="D80" i="65"/>
  <c r="L80" i="65"/>
  <c r="T80" i="65"/>
  <c r="H82" i="65"/>
  <c r="P82" i="65"/>
  <c r="J83" i="65"/>
  <c r="R83" i="65"/>
  <c r="D84" i="65"/>
  <c r="L84" i="65"/>
  <c r="T84" i="65"/>
  <c r="H86" i="65"/>
  <c r="P86" i="65"/>
  <c r="J87" i="65"/>
  <c r="R87" i="65"/>
  <c r="D88" i="65"/>
  <c r="L88" i="65"/>
  <c r="T88" i="65"/>
  <c r="H90" i="65"/>
  <c r="P90" i="65"/>
  <c r="J91" i="65"/>
  <c r="R91" i="65"/>
  <c r="L92" i="65"/>
  <c r="T92" i="65"/>
  <c r="C102" i="65"/>
  <c r="K102" i="65"/>
  <c r="S102" i="65"/>
  <c r="G104" i="65"/>
  <c r="O104" i="65"/>
  <c r="W104" i="65"/>
  <c r="C106" i="65"/>
  <c r="K106" i="65"/>
  <c r="S106" i="65"/>
  <c r="W107" i="65"/>
  <c r="L108" i="65"/>
  <c r="S110" i="65"/>
  <c r="C113" i="65"/>
  <c r="G114" i="65"/>
  <c r="J115" i="65"/>
  <c r="W115" i="65"/>
  <c r="O116" i="65"/>
  <c r="R117" i="65"/>
  <c r="H118" i="65"/>
  <c r="C120" i="65"/>
  <c r="P120" i="65"/>
  <c r="S121" i="65"/>
  <c r="K122" i="65"/>
  <c r="O124" i="65"/>
  <c r="C126" i="65"/>
  <c r="S126" i="65"/>
  <c r="G128" i="65"/>
  <c r="W128" i="65"/>
  <c r="K130" i="65"/>
  <c r="O132" i="65"/>
  <c r="C134" i="65"/>
  <c r="S134" i="65"/>
  <c r="G136" i="65"/>
  <c r="W136" i="65"/>
  <c r="K138" i="65"/>
  <c r="O140" i="65"/>
  <c r="C142" i="65"/>
  <c r="S142" i="65"/>
  <c r="G144" i="65"/>
  <c r="W144" i="65"/>
  <c r="G151" i="65"/>
  <c r="W151" i="65"/>
  <c r="I37" i="66"/>
  <c r="Q37" i="66"/>
  <c r="H39" i="66"/>
  <c r="H38" i="66"/>
  <c r="P39" i="66"/>
  <c r="P38" i="66"/>
  <c r="G46" i="66"/>
  <c r="G42" i="66"/>
  <c r="G40" i="66"/>
  <c r="G48" i="66"/>
  <c r="G44" i="66"/>
  <c r="O46" i="66"/>
  <c r="O42" i="66"/>
  <c r="O40" i="66"/>
  <c r="O48" i="66"/>
  <c r="O44" i="66"/>
  <c r="F145" i="66"/>
  <c r="F141" i="66"/>
  <c r="F137" i="66"/>
  <c r="F133" i="66"/>
  <c r="F144" i="66"/>
  <c r="F140" i="66"/>
  <c r="F136" i="66"/>
  <c r="F132" i="66"/>
  <c r="F143" i="66"/>
  <c r="F139" i="66"/>
  <c r="F135" i="66"/>
  <c r="F131" i="66"/>
  <c r="F92" i="66"/>
  <c r="F88" i="66"/>
  <c r="F84" i="66"/>
  <c r="F80" i="66"/>
  <c r="F76" i="66"/>
  <c r="F72" i="66"/>
  <c r="F68" i="66"/>
  <c r="F64" i="66"/>
  <c r="F151" i="66"/>
  <c r="F138" i="66"/>
  <c r="F130" i="66"/>
  <c r="F127" i="66"/>
  <c r="F123" i="66"/>
  <c r="F119" i="66"/>
  <c r="F115" i="66"/>
  <c r="F111" i="66"/>
  <c r="F107" i="66"/>
  <c r="F103" i="66"/>
  <c r="F150" i="66"/>
  <c r="F91" i="66"/>
  <c r="F87" i="66"/>
  <c r="F83" i="66"/>
  <c r="F79" i="66"/>
  <c r="F75" i="66"/>
  <c r="F71" i="66"/>
  <c r="F67" i="66"/>
  <c r="F63" i="66"/>
  <c r="F59" i="66"/>
  <c r="F55" i="66"/>
  <c r="F126" i="66"/>
  <c r="F122" i="66"/>
  <c r="F118" i="66"/>
  <c r="F114" i="66"/>
  <c r="F110" i="66"/>
  <c r="F106" i="66"/>
  <c r="F102" i="66"/>
  <c r="F142" i="66"/>
  <c r="F134" i="66"/>
  <c r="F125" i="66"/>
  <c r="F121" i="66"/>
  <c r="F117" i="66"/>
  <c r="F113" i="66"/>
  <c r="F109" i="66"/>
  <c r="F105" i="66"/>
  <c r="F101" i="66"/>
  <c r="F129" i="66"/>
  <c r="F93" i="66"/>
  <c r="F89" i="66"/>
  <c r="F85" i="66"/>
  <c r="F81" i="66"/>
  <c r="F77" i="66"/>
  <c r="F73" i="66"/>
  <c r="F69" i="66"/>
  <c r="F65" i="66"/>
  <c r="F61" i="66"/>
  <c r="F57" i="66"/>
  <c r="N145" i="66"/>
  <c r="N141" i="66"/>
  <c r="N137" i="66"/>
  <c r="N133" i="66"/>
  <c r="N144" i="66"/>
  <c r="N140" i="66"/>
  <c r="N136" i="66"/>
  <c r="N132" i="66"/>
  <c r="N143" i="66"/>
  <c r="N139" i="66"/>
  <c r="N135" i="66"/>
  <c r="N131" i="66"/>
  <c r="N92" i="66"/>
  <c r="N88" i="66"/>
  <c r="N84" i="66"/>
  <c r="N80" i="66"/>
  <c r="N76" i="66"/>
  <c r="N72" i="66"/>
  <c r="N68" i="66"/>
  <c r="N64" i="66"/>
  <c r="N142" i="66"/>
  <c r="N134" i="66"/>
  <c r="N127" i="66"/>
  <c r="N123" i="66"/>
  <c r="N119" i="66"/>
  <c r="N115" i="66"/>
  <c r="N111" i="66"/>
  <c r="N107" i="66"/>
  <c r="N103" i="66"/>
  <c r="N91" i="66"/>
  <c r="N87" i="66"/>
  <c r="N83" i="66"/>
  <c r="N79" i="66"/>
  <c r="N75" i="66"/>
  <c r="N71" i="66"/>
  <c r="N67" i="66"/>
  <c r="N63" i="66"/>
  <c r="N59" i="66"/>
  <c r="N55" i="66"/>
  <c r="N126" i="66"/>
  <c r="N122" i="66"/>
  <c r="N118" i="66"/>
  <c r="N114" i="66"/>
  <c r="N110" i="66"/>
  <c r="N106" i="66"/>
  <c r="N102" i="66"/>
  <c r="N151" i="66"/>
  <c r="N138" i="66"/>
  <c r="N130" i="66"/>
  <c r="N125" i="66"/>
  <c r="N121" i="66"/>
  <c r="N117" i="66"/>
  <c r="N113" i="66"/>
  <c r="N109" i="66"/>
  <c r="N105" i="66"/>
  <c r="N101" i="66"/>
  <c r="N150" i="66"/>
  <c r="N93" i="66"/>
  <c r="N89" i="66"/>
  <c r="N85" i="66"/>
  <c r="N81" i="66"/>
  <c r="N77" i="66"/>
  <c r="N73" i="66"/>
  <c r="N69" i="66"/>
  <c r="N65" i="66"/>
  <c r="N61" i="66"/>
  <c r="N57" i="66"/>
  <c r="R56" i="66"/>
  <c r="N58" i="66"/>
  <c r="J60" i="66"/>
  <c r="R102" i="66"/>
  <c r="N104" i="66"/>
  <c r="J106" i="66"/>
  <c r="F108" i="66"/>
  <c r="R118" i="66"/>
  <c r="N120" i="66"/>
  <c r="J122" i="66"/>
  <c r="F124" i="66"/>
  <c r="N129" i="66"/>
  <c r="D124" i="68"/>
  <c r="D115" i="68"/>
  <c r="D119" i="68"/>
  <c r="D125" i="68" s="1"/>
  <c r="D117" i="68"/>
  <c r="D67" i="68"/>
  <c r="D63" i="68"/>
  <c r="D59" i="68"/>
  <c r="D55" i="68"/>
  <c r="D116" i="68"/>
  <c r="D113" i="68"/>
  <c r="D109" i="68"/>
  <c r="D105" i="68"/>
  <c r="D101" i="68"/>
  <c r="D97" i="68"/>
  <c r="D93" i="68"/>
  <c r="D89" i="68"/>
  <c r="D85" i="68"/>
  <c r="D75" i="68"/>
  <c r="D71" i="68"/>
  <c r="D114" i="68"/>
  <c r="D66" i="68"/>
  <c r="D62" i="68"/>
  <c r="D58" i="68"/>
  <c r="D54" i="68"/>
  <c r="D50" i="68"/>
  <c r="D46" i="68"/>
  <c r="D42" i="68"/>
  <c r="D38" i="68"/>
  <c r="D34" i="68"/>
  <c r="D30" i="68"/>
  <c r="D111" i="68"/>
  <c r="D107" i="68"/>
  <c r="D103" i="68"/>
  <c r="D99" i="68"/>
  <c r="D95" i="68"/>
  <c r="D91" i="68"/>
  <c r="D87" i="68"/>
  <c r="D77" i="68"/>
  <c r="D73" i="68"/>
  <c r="D69" i="68"/>
  <c r="D65" i="68"/>
  <c r="D57" i="68"/>
  <c r="D52" i="68"/>
  <c r="D43" i="68"/>
  <c r="D40" i="68"/>
  <c r="D110" i="68"/>
  <c r="D102" i="68"/>
  <c r="D94" i="68"/>
  <c r="D86" i="68"/>
  <c r="D72" i="68"/>
  <c r="D64" i="68"/>
  <c r="D56" i="68"/>
  <c r="D108" i="68"/>
  <c r="D100" i="68"/>
  <c r="D92" i="68"/>
  <c r="D78" i="68"/>
  <c r="D70" i="68"/>
  <c r="D49" i="68"/>
  <c r="D47" i="68"/>
  <c r="D44" i="68"/>
  <c r="D31" i="68"/>
  <c r="D41" i="68"/>
  <c r="D118" i="68"/>
  <c r="D61" i="68"/>
  <c r="D51" i="68"/>
  <c r="D35" i="68"/>
  <c r="D32" i="68"/>
  <c r="D96" i="68"/>
  <c r="D90" i="68"/>
  <c r="D88" i="68"/>
  <c r="D29" i="68"/>
  <c r="D98" i="68"/>
  <c r="D76" i="68"/>
  <c r="D74" i="68"/>
  <c r="D53" i="68"/>
  <c r="D45" i="68"/>
  <c r="D104" i="68"/>
  <c r="D33" i="68"/>
  <c r="D48" i="68"/>
  <c r="D112" i="68"/>
  <c r="D37" i="68"/>
  <c r="D68" i="68"/>
  <c r="D39" i="68"/>
  <c r="L124" i="68"/>
  <c r="L115" i="68"/>
  <c r="L119" i="68"/>
  <c r="L125" i="68" s="1"/>
  <c r="L117" i="68"/>
  <c r="L67" i="68"/>
  <c r="L63" i="68"/>
  <c r="L59" i="68"/>
  <c r="L55" i="68"/>
  <c r="L113" i="68"/>
  <c r="L109" i="68"/>
  <c r="L105" i="68"/>
  <c r="L101" i="68"/>
  <c r="L97" i="68"/>
  <c r="L93" i="68"/>
  <c r="L89" i="68"/>
  <c r="L85" i="68"/>
  <c r="L75" i="68"/>
  <c r="L71" i="68"/>
  <c r="L118" i="68"/>
  <c r="L66" i="68"/>
  <c r="L62" i="68"/>
  <c r="L58" i="68"/>
  <c r="L54" i="68"/>
  <c r="L50" i="68"/>
  <c r="L46" i="68"/>
  <c r="L42" i="68"/>
  <c r="L38" i="68"/>
  <c r="L34" i="68"/>
  <c r="L30" i="68"/>
  <c r="L116" i="68"/>
  <c r="L111" i="68"/>
  <c r="L107" i="68"/>
  <c r="L103" i="68"/>
  <c r="L99" i="68"/>
  <c r="L95" i="68"/>
  <c r="L91" i="68"/>
  <c r="L87" i="68"/>
  <c r="L77" i="68"/>
  <c r="L73" i="68"/>
  <c r="L69" i="68"/>
  <c r="L61" i="68"/>
  <c r="L53" i="68"/>
  <c r="L48" i="68"/>
  <c r="L39" i="68"/>
  <c r="L36" i="68"/>
  <c r="L106" i="68"/>
  <c r="L98" i="68"/>
  <c r="L90" i="68"/>
  <c r="L76" i="68"/>
  <c r="L68" i="68"/>
  <c r="L60" i="68"/>
  <c r="L112" i="68"/>
  <c r="L104" i="68"/>
  <c r="L96" i="68"/>
  <c r="L88" i="68"/>
  <c r="L74" i="68"/>
  <c r="L43" i="68"/>
  <c r="L40" i="68"/>
  <c r="L52" i="68"/>
  <c r="L37" i="68"/>
  <c r="L114" i="68"/>
  <c r="L65" i="68"/>
  <c r="L57" i="68"/>
  <c r="L47" i="68"/>
  <c r="L44" i="68"/>
  <c r="L31" i="68"/>
  <c r="L35" i="68"/>
  <c r="L110" i="68"/>
  <c r="L92" i="68"/>
  <c r="L78" i="68"/>
  <c r="L64" i="68"/>
  <c r="L51" i="68"/>
  <c r="L49" i="68"/>
  <c r="L100" i="68"/>
  <c r="L41" i="68"/>
  <c r="L70" i="68"/>
  <c r="L108" i="68"/>
  <c r="L102" i="68"/>
  <c r="L72" i="68"/>
  <c r="L32" i="68"/>
  <c r="L29" i="68"/>
  <c r="J77" i="68"/>
  <c r="J61" i="68"/>
  <c r="J53" i="68"/>
  <c r="J65" i="68"/>
  <c r="J34" i="68"/>
  <c r="J101" i="68"/>
  <c r="J71" i="68"/>
  <c r="J57" i="68"/>
  <c r="J95" i="68"/>
  <c r="J87" i="68"/>
  <c r="J73" i="68"/>
  <c r="J49" i="68"/>
  <c r="J38" i="68"/>
  <c r="J44" i="68"/>
  <c r="J42" i="68"/>
  <c r="R87" i="68"/>
  <c r="R73" i="68"/>
  <c r="R65" i="68"/>
  <c r="R57" i="68"/>
  <c r="R49" i="68"/>
  <c r="R107" i="68"/>
  <c r="R40" i="68"/>
  <c r="R38" i="68"/>
  <c r="R89" i="68"/>
  <c r="R97" i="68"/>
  <c r="R75" i="68"/>
  <c r="R69" i="68"/>
  <c r="R61" i="68"/>
  <c r="R30" i="68"/>
  <c r="R105" i="68"/>
  <c r="R99" i="68"/>
  <c r="R77" i="68"/>
  <c r="R50" i="68"/>
  <c r="R46" i="68"/>
  <c r="R34" i="68"/>
  <c r="R119" i="68"/>
  <c r="R125" i="68" s="1"/>
  <c r="R53" i="68"/>
  <c r="D36" i="68"/>
  <c r="D143" i="65"/>
  <c r="D139" i="65"/>
  <c r="D135" i="65"/>
  <c r="D131" i="65"/>
  <c r="D127" i="65"/>
  <c r="D123" i="65"/>
  <c r="D119" i="65"/>
  <c r="D115" i="65"/>
  <c r="D111" i="65"/>
  <c r="D145" i="65"/>
  <c r="D141" i="65"/>
  <c r="D137" i="65"/>
  <c r="D133" i="65"/>
  <c r="D129" i="65"/>
  <c r="D125" i="65"/>
  <c r="D121" i="65"/>
  <c r="D117" i="65"/>
  <c r="D113" i="65"/>
  <c r="D109" i="65"/>
  <c r="L143" i="65"/>
  <c r="L139" i="65"/>
  <c r="L135" i="65"/>
  <c r="L131" i="65"/>
  <c r="L127" i="65"/>
  <c r="L123" i="65"/>
  <c r="L119" i="65"/>
  <c r="L115" i="65"/>
  <c r="L111" i="65"/>
  <c r="L145" i="65"/>
  <c r="L141" i="65"/>
  <c r="L137" i="65"/>
  <c r="L133" i="65"/>
  <c r="L129" i="65"/>
  <c r="L125" i="65"/>
  <c r="L121" i="65"/>
  <c r="L117" i="65"/>
  <c r="L113" i="65"/>
  <c r="L109" i="65"/>
  <c r="T143" i="65"/>
  <c r="T139" i="65"/>
  <c r="T135" i="65"/>
  <c r="T131" i="65"/>
  <c r="T127" i="65"/>
  <c r="T123" i="65"/>
  <c r="T119" i="65"/>
  <c r="T115" i="65"/>
  <c r="T111" i="65"/>
  <c r="T145" i="65"/>
  <c r="T141" i="65"/>
  <c r="T137" i="65"/>
  <c r="T133" i="65"/>
  <c r="T129" i="65"/>
  <c r="T125" i="65"/>
  <c r="T121" i="65"/>
  <c r="T117" i="65"/>
  <c r="T113" i="65"/>
  <c r="T109" i="65"/>
  <c r="E38" i="65"/>
  <c r="M38" i="65"/>
  <c r="C40" i="65"/>
  <c r="K40" i="65"/>
  <c r="S40" i="65"/>
  <c r="F41" i="65"/>
  <c r="N41" i="65"/>
  <c r="V41" i="65"/>
  <c r="H42" i="65"/>
  <c r="P42" i="65"/>
  <c r="J43" i="65"/>
  <c r="R43" i="65"/>
  <c r="D44" i="65"/>
  <c r="L44" i="65"/>
  <c r="T44" i="65"/>
  <c r="F45" i="65"/>
  <c r="N45" i="65"/>
  <c r="V45" i="65"/>
  <c r="H46" i="65"/>
  <c r="P46" i="65"/>
  <c r="J47" i="65"/>
  <c r="R47" i="65"/>
  <c r="D48" i="65"/>
  <c r="L48" i="65"/>
  <c r="T48" i="65"/>
  <c r="I54" i="65"/>
  <c r="Q54" i="65"/>
  <c r="C55" i="65"/>
  <c r="K55" i="65"/>
  <c r="S55" i="65"/>
  <c r="E56" i="65"/>
  <c r="M56" i="65"/>
  <c r="U56" i="65"/>
  <c r="G57" i="65"/>
  <c r="O57" i="65"/>
  <c r="W57" i="65"/>
  <c r="I58" i="65"/>
  <c r="Q58" i="65"/>
  <c r="C59" i="65"/>
  <c r="K59" i="65"/>
  <c r="S59" i="65"/>
  <c r="E60" i="65"/>
  <c r="M60" i="65"/>
  <c r="U60" i="65"/>
  <c r="G61" i="65"/>
  <c r="O61" i="65"/>
  <c r="W61" i="65"/>
  <c r="I62" i="65"/>
  <c r="Q62" i="65"/>
  <c r="C63" i="65"/>
  <c r="K63" i="65"/>
  <c r="S63" i="65"/>
  <c r="E64" i="65"/>
  <c r="M64" i="65"/>
  <c r="U64" i="65"/>
  <c r="G65" i="65"/>
  <c r="O65" i="65"/>
  <c r="W65" i="65"/>
  <c r="I66" i="65"/>
  <c r="Q66" i="65"/>
  <c r="C67" i="65"/>
  <c r="K67" i="65"/>
  <c r="S67" i="65"/>
  <c r="E68" i="65"/>
  <c r="M68" i="65"/>
  <c r="U68" i="65"/>
  <c r="G69" i="65"/>
  <c r="O69" i="65"/>
  <c r="W69" i="65"/>
  <c r="I70" i="65"/>
  <c r="Q70" i="65"/>
  <c r="C71" i="65"/>
  <c r="K71" i="65"/>
  <c r="S71" i="65"/>
  <c r="E72" i="65"/>
  <c r="M72" i="65"/>
  <c r="U72" i="65"/>
  <c r="G73" i="65"/>
  <c r="O73" i="65"/>
  <c r="W73" i="65"/>
  <c r="I74" i="65"/>
  <c r="Q74" i="65"/>
  <c r="C75" i="65"/>
  <c r="K75" i="65"/>
  <c r="S75" i="65"/>
  <c r="E76" i="65"/>
  <c r="M76" i="65"/>
  <c r="U76" i="65"/>
  <c r="G77" i="65"/>
  <c r="O77" i="65"/>
  <c r="W77" i="65"/>
  <c r="I78" i="65"/>
  <c r="Q78" i="65"/>
  <c r="C79" i="65"/>
  <c r="K79" i="65"/>
  <c r="S79" i="65"/>
  <c r="E80" i="65"/>
  <c r="M80" i="65"/>
  <c r="U80" i="65"/>
  <c r="G81" i="65"/>
  <c r="O81" i="65"/>
  <c r="W81" i="65"/>
  <c r="I82" i="65"/>
  <c r="Q82" i="65"/>
  <c r="C83" i="65"/>
  <c r="K83" i="65"/>
  <c r="S83" i="65"/>
  <c r="E84" i="65"/>
  <c r="M84" i="65"/>
  <c r="U84" i="65"/>
  <c r="G85" i="65"/>
  <c r="O85" i="65"/>
  <c r="W85" i="65"/>
  <c r="I86" i="65"/>
  <c r="Q86" i="65"/>
  <c r="C87" i="65"/>
  <c r="K87" i="65"/>
  <c r="S87" i="65"/>
  <c r="E88" i="65"/>
  <c r="M88" i="65"/>
  <c r="U88" i="65"/>
  <c r="G89" i="65"/>
  <c r="O89" i="65"/>
  <c r="W89" i="65"/>
  <c r="I90" i="65"/>
  <c r="Q90" i="65"/>
  <c r="C91" i="65"/>
  <c r="K91" i="65"/>
  <c r="S91" i="65"/>
  <c r="E92" i="65"/>
  <c r="M92" i="65"/>
  <c r="U92" i="65"/>
  <c r="G93" i="65"/>
  <c r="O93" i="65"/>
  <c r="W93" i="65"/>
  <c r="J101" i="65"/>
  <c r="R101" i="65"/>
  <c r="D102" i="65"/>
  <c r="L102" i="65"/>
  <c r="T102" i="65"/>
  <c r="F103" i="65"/>
  <c r="N103" i="65"/>
  <c r="V103" i="65"/>
  <c r="H104" i="65"/>
  <c r="P104" i="65"/>
  <c r="J105" i="65"/>
  <c r="R105" i="65"/>
  <c r="D106" i="65"/>
  <c r="L106" i="65"/>
  <c r="T106" i="65"/>
  <c r="F107" i="65"/>
  <c r="O107" i="65"/>
  <c r="C108" i="65"/>
  <c r="N108" i="65"/>
  <c r="C109" i="65"/>
  <c r="Q109" i="65"/>
  <c r="G110" i="65"/>
  <c r="T110" i="65"/>
  <c r="J111" i="65"/>
  <c r="W111" i="65"/>
  <c r="O112" i="65"/>
  <c r="R113" i="65"/>
  <c r="H114" i="65"/>
  <c r="U114" i="65"/>
  <c r="M115" i="65"/>
  <c r="C116" i="65"/>
  <c r="P116" i="65"/>
  <c r="F117" i="65"/>
  <c r="S117" i="65"/>
  <c r="K118" i="65"/>
  <c r="W118" i="65"/>
  <c r="N119" i="65"/>
  <c r="D120" i="65"/>
  <c r="Q120" i="65"/>
  <c r="I121" i="65"/>
  <c r="L122" i="65"/>
  <c r="F123" i="65"/>
  <c r="V123" i="65"/>
  <c r="P124" i="65"/>
  <c r="J125" i="65"/>
  <c r="D126" i="65"/>
  <c r="T126" i="65"/>
  <c r="N127" i="65"/>
  <c r="H128" i="65"/>
  <c r="R129" i="65"/>
  <c r="L130" i="65"/>
  <c r="F131" i="65"/>
  <c r="V131" i="65"/>
  <c r="P132" i="65"/>
  <c r="J133" i="65"/>
  <c r="D134" i="65"/>
  <c r="T134" i="65"/>
  <c r="N135" i="65"/>
  <c r="H136" i="65"/>
  <c r="R137" i="65"/>
  <c r="L138" i="65"/>
  <c r="F139" i="65"/>
  <c r="V139" i="65"/>
  <c r="P140" i="65"/>
  <c r="J141" i="65"/>
  <c r="D142" i="65"/>
  <c r="T142" i="65"/>
  <c r="N143" i="65"/>
  <c r="H144" i="65"/>
  <c r="R145" i="65"/>
  <c r="H151" i="65"/>
  <c r="H46" i="66"/>
  <c r="H42" i="66"/>
  <c r="H48" i="66"/>
  <c r="H44" i="66"/>
  <c r="P46" i="66"/>
  <c r="P42" i="66"/>
  <c r="P48" i="66"/>
  <c r="P44" i="66"/>
  <c r="G143" i="66"/>
  <c r="G139" i="66"/>
  <c r="G135" i="66"/>
  <c r="G131" i="66"/>
  <c r="G151" i="66"/>
  <c r="G138" i="66"/>
  <c r="G130" i="66"/>
  <c r="G127" i="66"/>
  <c r="G123" i="66"/>
  <c r="G119" i="66"/>
  <c r="G115" i="66"/>
  <c r="G111" i="66"/>
  <c r="G107" i="66"/>
  <c r="G103" i="66"/>
  <c r="G150" i="66"/>
  <c r="G91" i="66"/>
  <c r="G87" i="66"/>
  <c r="G83" i="66"/>
  <c r="G79" i="66"/>
  <c r="G75" i="66"/>
  <c r="G71" i="66"/>
  <c r="G67" i="66"/>
  <c r="G63" i="66"/>
  <c r="G59" i="66"/>
  <c r="G55" i="66"/>
  <c r="G145" i="66"/>
  <c r="G137" i="66"/>
  <c r="G126" i="66"/>
  <c r="G122" i="66"/>
  <c r="G118" i="66"/>
  <c r="G114" i="66"/>
  <c r="G110" i="66"/>
  <c r="G106" i="66"/>
  <c r="G102" i="66"/>
  <c r="G144" i="66"/>
  <c r="G136" i="66"/>
  <c r="G90" i="66"/>
  <c r="G86" i="66"/>
  <c r="G82" i="66"/>
  <c r="G78" i="66"/>
  <c r="G74" i="66"/>
  <c r="G70" i="66"/>
  <c r="G66" i="66"/>
  <c r="G62" i="66"/>
  <c r="G129" i="66"/>
  <c r="G93" i="66"/>
  <c r="G89" i="66"/>
  <c r="G85" i="66"/>
  <c r="G81" i="66"/>
  <c r="G77" i="66"/>
  <c r="G73" i="66"/>
  <c r="G69" i="66"/>
  <c r="G65" i="66"/>
  <c r="G61" i="66"/>
  <c r="G57" i="66"/>
  <c r="G141" i="66"/>
  <c r="G133" i="66"/>
  <c r="G128" i="66"/>
  <c r="G124" i="66"/>
  <c r="G120" i="66"/>
  <c r="G116" i="66"/>
  <c r="G112" i="66"/>
  <c r="G108" i="66"/>
  <c r="G104" i="66"/>
  <c r="O143" i="66"/>
  <c r="O139" i="66"/>
  <c r="O135" i="66"/>
  <c r="O131" i="66"/>
  <c r="O142" i="66"/>
  <c r="O134" i="66"/>
  <c r="O127" i="66"/>
  <c r="O123" i="66"/>
  <c r="O119" i="66"/>
  <c r="O115" i="66"/>
  <c r="O111" i="66"/>
  <c r="O107" i="66"/>
  <c r="O103" i="66"/>
  <c r="O91" i="66"/>
  <c r="O87" i="66"/>
  <c r="O83" i="66"/>
  <c r="O79" i="66"/>
  <c r="O75" i="66"/>
  <c r="O71" i="66"/>
  <c r="O67" i="66"/>
  <c r="O63" i="66"/>
  <c r="O59" i="66"/>
  <c r="O55" i="66"/>
  <c r="O141" i="66"/>
  <c r="O133" i="66"/>
  <c r="O126" i="66"/>
  <c r="O122" i="66"/>
  <c r="O118" i="66"/>
  <c r="O114" i="66"/>
  <c r="O110" i="66"/>
  <c r="O106" i="66"/>
  <c r="O102" i="66"/>
  <c r="O140" i="66"/>
  <c r="O132" i="66"/>
  <c r="O90" i="66"/>
  <c r="O86" i="66"/>
  <c r="O82" i="66"/>
  <c r="O78" i="66"/>
  <c r="O74" i="66"/>
  <c r="O70" i="66"/>
  <c r="O66" i="66"/>
  <c r="O62" i="66"/>
  <c r="O150" i="66"/>
  <c r="O93" i="66"/>
  <c r="O89" i="66"/>
  <c r="O85" i="66"/>
  <c r="O81" i="66"/>
  <c r="O77" i="66"/>
  <c r="O73" i="66"/>
  <c r="O69" i="66"/>
  <c r="O65" i="66"/>
  <c r="O61" i="66"/>
  <c r="O57" i="66"/>
  <c r="O145" i="66"/>
  <c r="O137" i="66"/>
  <c r="O129" i="66"/>
  <c r="O128" i="66"/>
  <c r="O124" i="66"/>
  <c r="O120" i="66"/>
  <c r="O116" i="66"/>
  <c r="O112" i="66"/>
  <c r="O108" i="66"/>
  <c r="O104" i="66"/>
  <c r="M39" i="66"/>
  <c r="L40" i="66"/>
  <c r="K41" i="66"/>
  <c r="G43" i="66"/>
  <c r="C45" i="66"/>
  <c r="S45" i="66"/>
  <c r="O47" i="66"/>
  <c r="K49" i="66"/>
  <c r="J54" i="66"/>
  <c r="C56" i="66"/>
  <c r="S56" i="66"/>
  <c r="O58" i="66"/>
  <c r="N60" i="66"/>
  <c r="N66" i="66"/>
  <c r="F70" i="66"/>
  <c r="R72" i="66"/>
  <c r="J76" i="66"/>
  <c r="N82" i="66"/>
  <c r="F86" i="66"/>
  <c r="R88" i="66"/>
  <c r="N90" i="66"/>
  <c r="J92" i="66"/>
  <c r="G101" i="66"/>
  <c r="C103" i="66"/>
  <c r="S111" i="66"/>
  <c r="O113" i="66"/>
  <c r="K115" i="66"/>
  <c r="G117" i="66"/>
  <c r="C119" i="66"/>
  <c r="S127" i="66"/>
  <c r="S136" i="66"/>
  <c r="K140" i="66"/>
  <c r="C144" i="66"/>
  <c r="O151" i="66"/>
  <c r="J41" i="68"/>
  <c r="J103" i="68"/>
  <c r="G62" i="65"/>
  <c r="W66" i="65"/>
  <c r="W70" i="65"/>
  <c r="W74" i="65"/>
  <c r="W78" i="65"/>
  <c r="G82" i="65"/>
  <c r="R102" i="65"/>
  <c r="G111" i="65"/>
  <c r="J119" i="65"/>
  <c r="R121" i="65"/>
  <c r="R123" i="65"/>
  <c r="R131" i="65"/>
  <c r="R139" i="65"/>
  <c r="E151" i="65"/>
  <c r="E144" i="65"/>
  <c r="E140" i="65"/>
  <c r="E136" i="65"/>
  <c r="E132" i="65"/>
  <c r="E128" i="65"/>
  <c r="E124" i="65"/>
  <c r="E120" i="65"/>
  <c r="E116" i="65"/>
  <c r="E112" i="65"/>
  <c r="E108" i="65"/>
  <c r="E142" i="65"/>
  <c r="E138" i="65"/>
  <c r="E134" i="65"/>
  <c r="E130" i="65"/>
  <c r="E126" i="65"/>
  <c r="M151" i="65"/>
  <c r="M144" i="65"/>
  <c r="M140" i="65"/>
  <c r="M136" i="65"/>
  <c r="M132" i="65"/>
  <c r="M128" i="65"/>
  <c r="M124" i="65"/>
  <c r="M120" i="65"/>
  <c r="M116" i="65"/>
  <c r="M112" i="65"/>
  <c r="M108" i="65"/>
  <c r="M142" i="65"/>
  <c r="M138" i="65"/>
  <c r="M134" i="65"/>
  <c r="M130" i="65"/>
  <c r="M126" i="65"/>
  <c r="M122" i="65"/>
  <c r="U151" i="65"/>
  <c r="U144" i="65"/>
  <c r="U140" i="65"/>
  <c r="U136" i="65"/>
  <c r="U132" i="65"/>
  <c r="U128" i="65"/>
  <c r="U124" i="65"/>
  <c r="U120" i="65"/>
  <c r="U116" i="65"/>
  <c r="U112" i="65"/>
  <c r="U108" i="65"/>
  <c r="U142" i="65"/>
  <c r="U138" i="65"/>
  <c r="U134" i="65"/>
  <c r="U130" i="65"/>
  <c r="U126" i="65"/>
  <c r="U122" i="65"/>
  <c r="F38" i="65"/>
  <c r="N38" i="65"/>
  <c r="D40" i="65"/>
  <c r="L40" i="65"/>
  <c r="T40" i="65"/>
  <c r="G41" i="65"/>
  <c r="O41" i="65"/>
  <c r="W41" i="65"/>
  <c r="I42" i="65"/>
  <c r="Q42" i="65"/>
  <c r="C43" i="65"/>
  <c r="K43" i="65"/>
  <c r="S43" i="65"/>
  <c r="E44" i="65"/>
  <c r="M44" i="65"/>
  <c r="U44" i="65"/>
  <c r="G45" i="65"/>
  <c r="O45" i="65"/>
  <c r="W45" i="65"/>
  <c r="E48" i="65"/>
  <c r="M48" i="65"/>
  <c r="U48" i="65"/>
  <c r="J54" i="65"/>
  <c r="R54" i="65"/>
  <c r="D55" i="65"/>
  <c r="L55" i="65"/>
  <c r="T55" i="65"/>
  <c r="F56" i="65"/>
  <c r="N56" i="65"/>
  <c r="V56" i="65"/>
  <c r="H57" i="65"/>
  <c r="P57" i="65"/>
  <c r="J58" i="65"/>
  <c r="R58" i="65"/>
  <c r="D59" i="65"/>
  <c r="L59" i="65"/>
  <c r="T59" i="65"/>
  <c r="F60" i="65"/>
  <c r="N60" i="65"/>
  <c r="V60" i="65"/>
  <c r="H61" i="65"/>
  <c r="P61" i="65"/>
  <c r="J62" i="65"/>
  <c r="R62" i="65"/>
  <c r="D63" i="65"/>
  <c r="L63" i="65"/>
  <c r="T63" i="65"/>
  <c r="F64" i="65"/>
  <c r="N64" i="65"/>
  <c r="V64" i="65"/>
  <c r="J66" i="65"/>
  <c r="R66" i="65"/>
  <c r="D67" i="65"/>
  <c r="L67" i="65"/>
  <c r="T67" i="65"/>
  <c r="F68" i="65"/>
  <c r="N68" i="65"/>
  <c r="V68" i="65"/>
  <c r="H69" i="65"/>
  <c r="P69" i="65"/>
  <c r="J70" i="65"/>
  <c r="R70" i="65"/>
  <c r="D71" i="65"/>
  <c r="L71" i="65"/>
  <c r="T71" i="65"/>
  <c r="F72" i="65"/>
  <c r="N72" i="65"/>
  <c r="V72" i="65"/>
  <c r="H73" i="65"/>
  <c r="P73" i="65"/>
  <c r="J74" i="65"/>
  <c r="R74" i="65"/>
  <c r="D75" i="65"/>
  <c r="L75" i="65"/>
  <c r="T75" i="65"/>
  <c r="F76" i="65"/>
  <c r="N76" i="65"/>
  <c r="V76" i="65"/>
  <c r="H77" i="65"/>
  <c r="P77" i="65"/>
  <c r="J78" i="65"/>
  <c r="R78" i="65"/>
  <c r="D79" i="65"/>
  <c r="L79" i="65"/>
  <c r="T79" i="65"/>
  <c r="F80" i="65"/>
  <c r="N80" i="65"/>
  <c r="V80" i="65"/>
  <c r="H81" i="65"/>
  <c r="P81" i="65"/>
  <c r="J82" i="65"/>
  <c r="R82" i="65"/>
  <c r="D83" i="65"/>
  <c r="L83" i="65"/>
  <c r="T83" i="65"/>
  <c r="F84" i="65"/>
  <c r="N84" i="65"/>
  <c r="V84" i="65"/>
  <c r="H85" i="65"/>
  <c r="P85" i="65"/>
  <c r="J86" i="65"/>
  <c r="R86" i="65"/>
  <c r="D87" i="65"/>
  <c r="L87" i="65"/>
  <c r="T87" i="65"/>
  <c r="F88" i="65"/>
  <c r="N88" i="65"/>
  <c r="V88" i="65"/>
  <c r="H89" i="65"/>
  <c r="P89" i="65"/>
  <c r="J90" i="65"/>
  <c r="R90" i="65"/>
  <c r="D91" i="65"/>
  <c r="L91" i="65"/>
  <c r="T91" i="65"/>
  <c r="F92" i="65"/>
  <c r="N92" i="65"/>
  <c r="V92" i="65"/>
  <c r="H93" i="65"/>
  <c r="P93" i="65"/>
  <c r="C101" i="65"/>
  <c r="K101" i="65"/>
  <c r="S101" i="65"/>
  <c r="E102" i="65"/>
  <c r="M102" i="65"/>
  <c r="U102" i="65"/>
  <c r="G103" i="65"/>
  <c r="O103" i="65"/>
  <c r="W103" i="65"/>
  <c r="I104" i="65"/>
  <c r="Q104" i="65"/>
  <c r="C105" i="65"/>
  <c r="K105" i="65"/>
  <c r="S105" i="65"/>
  <c r="E106" i="65"/>
  <c r="M106" i="65"/>
  <c r="U106" i="65"/>
  <c r="G107" i="65"/>
  <c r="P107" i="65"/>
  <c r="D108" i="65"/>
  <c r="O108" i="65"/>
  <c r="E109" i="65"/>
  <c r="R109" i="65"/>
  <c r="H110" i="65"/>
  <c r="U110" i="65"/>
  <c r="M111" i="65"/>
  <c r="C112" i="65"/>
  <c r="P112" i="65"/>
  <c r="S113" i="65"/>
  <c r="K114" i="65"/>
  <c r="W114" i="65"/>
  <c r="D116" i="65"/>
  <c r="Q116" i="65"/>
  <c r="I117" i="65"/>
  <c r="U117" i="65"/>
  <c r="L118" i="65"/>
  <c r="O119" i="65"/>
  <c r="G120" i="65"/>
  <c r="S120" i="65"/>
  <c r="J121" i="65"/>
  <c r="O122" i="65"/>
  <c r="I123" i="65"/>
  <c r="C124" i="65"/>
  <c r="S124" i="65"/>
  <c r="M125" i="65"/>
  <c r="G126" i="65"/>
  <c r="W126" i="65"/>
  <c r="Q127" i="65"/>
  <c r="K128" i="65"/>
  <c r="E129" i="65"/>
  <c r="U129" i="65"/>
  <c r="O130" i="65"/>
  <c r="I131" i="65"/>
  <c r="C132" i="65"/>
  <c r="S132" i="65"/>
  <c r="M133" i="65"/>
  <c r="G134" i="65"/>
  <c r="W134" i="65"/>
  <c r="Q135" i="65"/>
  <c r="K136" i="65"/>
  <c r="E137" i="65"/>
  <c r="U137" i="65"/>
  <c r="O138" i="65"/>
  <c r="I139" i="65"/>
  <c r="C140" i="65"/>
  <c r="S140" i="65"/>
  <c r="M141" i="65"/>
  <c r="G142" i="65"/>
  <c r="W142" i="65"/>
  <c r="Q143" i="65"/>
  <c r="K144" i="65"/>
  <c r="E145" i="65"/>
  <c r="U145" i="65"/>
  <c r="P150" i="65"/>
  <c r="K151" i="65"/>
  <c r="F56" i="66"/>
  <c r="R58" i="66"/>
  <c r="O92" i="66"/>
  <c r="R106" i="66"/>
  <c r="N108" i="66"/>
  <c r="J110" i="66"/>
  <c r="F112" i="66"/>
  <c r="R122" i="66"/>
  <c r="N124" i="66"/>
  <c r="J126" i="66"/>
  <c r="F128" i="66"/>
  <c r="K130" i="66"/>
  <c r="C134" i="66"/>
  <c r="O144" i="66"/>
  <c r="R37" i="68"/>
  <c r="J85" i="68"/>
  <c r="J93" i="68"/>
  <c r="J109" i="68"/>
  <c r="J119" i="68"/>
  <c r="J125" i="68" s="1"/>
  <c r="F151" i="65"/>
  <c r="F144" i="65"/>
  <c r="F140" i="65"/>
  <c r="F136" i="65"/>
  <c r="F132" i="65"/>
  <c r="F128" i="65"/>
  <c r="F124" i="65"/>
  <c r="F120" i="65"/>
  <c r="F116" i="65"/>
  <c r="F112" i="65"/>
  <c r="F142" i="65"/>
  <c r="F138" i="65"/>
  <c r="F134" i="65"/>
  <c r="F130" i="65"/>
  <c r="F126" i="65"/>
  <c r="F122" i="65"/>
  <c r="F118" i="65"/>
  <c r="F114" i="65"/>
  <c r="F110" i="65"/>
  <c r="F150" i="65"/>
  <c r="N151" i="65"/>
  <c r="N144" i="65"/>
  <c r="N140" i="65"/>
  <c r="N136" i="65"/>
  <c r="N132" i="65"/>
  <c r="N128" i="65"/>
  <c r="N124" i="65"/>
  <c r="N120" i="65"/>
  <c r="N116" i="65"/>
  <c r="N112" i="65"/>
  <c r="N142" i="65"/>
  <c r="N138" i="65"/>
  <c r="N134" i="65"/>
  <c r="N130" i="65"/>
  <c r="N126" i="65"/>
  <c r="N122" i="65"/>
  <c r="N118" i="65"/>
  <c r="N114" i="65"/>
  <c r="N110" i="65"/>
  <c r="N150" i="65"/>
  <c r="V151" i="65"/>
  <c r="V144" i="65"/>
  <c r="V140" i="65"/>
  <c r="V136" i="65"/>
  <c r="V132" i="65"/>
  <c r="V128" i="65"/>
  <c r="V124" i="65"/>
  <c r="V120" i="65"/>
  <c r="V116" i="65"/>
  <c r="V112" i="65"/>
  <c r="V108" i="65"/>
  <c r="V142" i="65"/>
  <c r="V138" i="65"/>
  <c r="V134" i="65"/>
  <c r="V130" i="65"/>
  <c r="V126" i="65"/>
  <c r="V122" i="65"/>
  <c r="V118" i="65"/>
  <c r="V114" i="65"/>
  <c r="V110" i="65"/>
  <c r="V150" i="65"/>
  <c r="H41" i="65"/>
  <c r="P41" i="65"/>
  <c r="J42" i="65"/>
  <c r="R42" i="65"/>
  <c r="D43" i="65"/>
  <c r="L43" i="65"/>
  <c r="T43" i="65"/>
  <c r="F44" i="65"/>
  <c r="N44" i="65"/>
  <c r="V44" i="65"/>
  <c r="H45" i="65"/>
  <c r="P45" i="65"/>
  <c r="C54" i="65"/>
  <c r="K54" i="65"/>
  <c r="S54" i="65"/>
  <c r="E55" i="65"/>
  <c r="M55" i="65"/>
  <c r="U55" i="65"/>
  <c r="G56" i="65"/>
  <c r="O56" i="65"/>
  <c r="W56" i="65"/>
  <c r="I57" i="65"/>
  <c r="Q57" i="65"/>
  <c r="C58" i="65"/>
  <c r="K58" i="65"/>
  <c r="S58" i="65"/>
  <c r="E59" i="65"/>
  <c r="M59" i="65"/>
  <c r="U59" i="65"/>
  <c r="G60" i="65"/>
  <c r="O60" i="65"/>
  <c r="W60" i="65"/>
  <c r="I61" i="65"/>
  <c r="Q61" i="65"/>
  <c r="C62" i="65"/>
  <c r="K62" i="65"/>
  <c r="S62" i="65"/>
  <c r="E63" i="65"/>
  <c r="M63" i="65"/>
  <c r="U63" i="65"/>
  <c r="G64" i="65"/>
  <c r="O64" i="65"/>
  <c r="W64" i="65"/>
  <c r="C66" i="65"/>
  <c r="K66" i="65"/>
  <c r="S66" i="65"/>
  <c r="E67" i="65"/>
  <c r="M67" i="65"/>
  <c r="U67" i="65"/>
  <c r="G68" i="65"/>
  <c r="O68" i="65"/>
  <c r="W68" i="65"/>
  <c r="I69" i="65"/>
  <c r="Q69" i="65"/>
  <c r="C70" i="65"/>
  <c r="K70" i="65"/>
  <c r="S70" i="65"/>
  <c r="E71" i="65"/>
  <c r="M71" i="65"/>
  <c r="U71" i="65"/>
  <c r="G72" i="65"/>
  <c r="O72" i="65"/>
  <c r="W72" i="65"/>
  <c r="I73" i="65"/>
  <c r="Q73" i="65"/>
  <c r="C74" i="65"/>
  <c r="K74" i="65"/>
  <c r="S74" i="65"/>
  <c r="E75" i="65"/>
  <c r="M75" i="65"/>
  <c r="U75" i="65"/>
  <c r="G76" i="65"/>
  <c r="O76" i="65"/>
  <c r="W76" i="65"/>
  <c r="I77" i="65"/>
  <c r="Q77" i="65"/>
  <c r="C78" i="65"/>
  <c r="K78" i="65"/>
  <c r="S78" i="65"/>
  <c r="E79" i="65"/>
  <c r="M79" i="65"/>
  <c r="U79" i="65"/>
  <c r="G80" i="65"/>
  <c r="O80" i="65"/>
  <c r="W80" i="65"/>
  <c r="I81" i="65"/>
  <c r="Q81" i="65"/>
  <c r="C82" i="65"/>
  <c r="K82" i="65"/>
  <c r="S82" i="65"/>
  <c r="E83" i="65"/>
  <c r="M83" i="65"/>
  <c r="U83" i="65"/>
  <c r="G84" i="65"/>
  <c r="O84" i="65"/>
  <c r="W84" i="65"/>
  <c r="I85" i="65"/>
  <c r="Q85" i="65"/>
  <c r="C86" i="65"/>
  <c r="K86" i="65"/>
  <c r="S86" i="65"/>
  <c r="E87" i="65"/>
  <c r="M87" i="65"/>
  <c r="U87" i="65"/>
  <c r="G88" i="65"/>
  <c r="O88" i="65"/>
  <c r="W88" i="65"/>
  <c r="I89" i="65"/>
  <c r="Q89" i="65"/>
  <c r="C90" i="65"/>
  <c r="K90" i="65"/>
  <c r="S90" i="65"/>
  <c r="E91" i="65"/>
  <c r="M91" i="65"/>
  <c r="U91" i="65"/>
  <c r="G92" i="65"/>
  <c r="O92" i="65"/>
  <c r="W92" i="65"/>
  <c r="I93" i="65"/>
  <c r="Q93" i="65"/>
  <c r="D101" i="65"/>
  <c r="L101" i="65"/>
  <c r="T101" i="65"/>
  <c r="F102" i="65"/>
  <c r="N102" i="65"/>
  <c r="V102" i="65"/>
  <c r="H103" i="65"/>
  <c r="P103" i="65"/>
  <c r="J104" i="65"/>
  <c r="R104" i="65"/>
  <c r="D105" i="65"/>
  <c r="L105" i="65"/>
  <c r="T105" i="65"/>
  <c r="F106" i="65"/>
  <c r="N106" i="65"/>
  <c r="V106" i="65"/>
  <c r="H107" i="65"/>
  <c r="Q107" i="65"/>
  <c r="F108" i="65"/>
  <c r="P108" i="65"/>
  <c r="F109" i="65"/>
  <c r="S109" i="65"/>
  <c r="K110" i="65"/>
  <c r="W110" i="65"/>
  <c r="N111" i="65"/>
  <c r="D112" i="65"/>
  <c r="Q112" i="65"/>
  <c r="I113" i="65"/>
  <c r="U113" i="65"/>
  <c r="L114" i="65"/>
  <c r="O115" i="65"/>
  <c r="G116" i="65"/>
  <c r="S116" i="65"/>
  <c r="J117" i="65"/>
  <c r="V117" i="65"/>
  <c r="M118" i="65"/>
  <c r="E119" i="65"/>
  <c r="Q119" i="65"/>
  <c r="H120" i="65"/>
  <c r="T120" i="65"/>
  <c r="K121" i="65"/>
  <c r="C122" i="65"/>
  <c r="P122" i="65"/>
  <c r="J123" i="65"/>
  <c r="D124" i="65"/>
  <c r="T124" i="65"/>
  <c r="N125" i="65"/>
  <c r="H126" i="65"/>
  <c r="R127" i="65"/>
  <c r="L128" i="65"/>
  <c r="F129" i="65"/>
  <c r="V129" i="65"/>
  <c r="P130" i="65"/>
  <c r="J131" i="65"/>
  <c r="D132" i="65"/>
  <c r="T132" i="65"/>
  <c r="N133" i="65"/>
  <c r="H134" i="65"/>
  <c r="R135" i="65"/>
  <c r="L136" i="65"/>
  <c r="F137" i="65"/>
  <c r="V137" i="65"/>
  <c r="P138" i="65"/>
  <c r="J139" i="65"/>
  <c r="D140" i="65"/>
  <c r="T140" i="65"/>
  <c r="N141" i="65"/>
  <c r="H142" i="65"/>
  <c r="R143" i="65"/>
  <c r="L144" i="65"/>
  <c r="F145" i="65"/>
  <c r="V145" i="65"/>
  <c r="Q150" i="65"/>
  <c r="L151" i="65"/>
  <c r="O41" i="66"/>
  <c r="K43" i="66"/>
  <c r="G45" i="66"/>
  <c r="C47" i="66"/>
  <c r="S47" i="66"/>
  <c r="O49" i="66"/>
  <c r="N54" i="66"/>
  <c r="R60" i="66"/>
  <c r="J64" i="66"/>
  <c r="N70" i="66"/>
  <c r="F74" i="66"/>
  <c r="R76" i="66"/>
  <c r="J80" i="66"/>
  <c r="N86" i="66"/>
  <c r="R92" i="66"/>
  <c r="O101" i="66"/>
  <c r="K103" i="66"/>
  <c r="G105" i="66"/>
  <c r="C107" i="66"/>
  <c r="S115" i="66"/>
  <c r="O117" i="66"/>
  <c r="K119" i="66"/>
  <c r="G121" i="66"/>
  <c r="C123" i="66"/>
  <c r="O130" i="66"/>
  <c r="G134" i="66"/>
  <c r="S144" i="66"/>
  <c r="L33" i="68"/>
  <c r="L56" i="68"/>
  <c r="H144" i="66"/>
  <c r="H140" i="66"/>
  <c r="H136" i="66"/>
  <c r="H132" i="66"/>
  <c r="H143" i="66"/>
  <c r="H139" i="66"/>
  <c r="H135" i="66"/>
  <c r="H131" i="66"/>
  <c r="H151" i="66"/>
  <c r="H142" i="66"/>
  <c r="H138" i="66"/>
  <c r="H134" i="66"/>
  <c r="H130" i="66"/>
  <c r="P144" i="66"/>
  <c r="P140" i="66"/>
  <c r="P136" i="66"/>
  <c r="P132" i="66"/>
  <c r="P143" i="66"/>
  <c r="P139" i="66"/>
  <c r="P135" i="66"/>
  <c r="P131" i="66"/>
  <c r="P151" i="66"/>
  <c r="P142" i="66"/>
  <c r="P138" i="66"/>
  <c r="P134" i="66"/>
  <c r="P130" i="66"/>
  <c r="F40" i="66"/>
  <c r="N40" i="66"/>
  <c r="E41" i="66"/>
  <c r="M41" i="66"/>
  <c r="I43" i="66"/>
  <c r="Q43" i="66"/>
  <c r="E45" i="66"/>
  <c r="M45" i="66"/>
  <c r="I47" i="66"/>
  <c r="Q47" i="66"/>
  <c r="E49" i="66"/>
  <c r="M49" i="66"/>
  <c r="D54" i="66"/>
  <c r="L54" i="66"/>
  <c r="H56" i="66"/>
  <c r="P56" i="66"/>
  <c r="D58" i="66"/>
  <c r="L58" i="66"/>
  <c r="H60" i="66"/>
  <c r="P60" i="66"/>
  <c r="D62" i="66"/>
  <c r="L62" i="66"/>
  <c r="H64" i="66"/>
  <c r="P64" i="66"/>
  <c r="D66" i="66"/>
  <c r="L66" i="66"/>
  <c r="H68" i="66"/>
  <c r="P68" i="66"/>
  <c r="D70" i="66"/>
  <c r="L70" i="66"/>
  <c r="H72" i="66"/>
  <c r="P72" i="66"/>
  <c r="D74" i="66"/>
  <c r="L74" i="66"/>
  <c r="H76" i="66"/>
  <c r="P76" i="66"/>
  <c r="D78" i="66"/>
  <c r="L78" i="66"/>
  <c r="H80" i="66"/>
  <c r="P80" i="66"/>
  <c r="D82" i="66"/>
  <c r="L82" i="66"/>
  <c r="H84" i="66"/>
  <c r="P84" i="66"/>
  <c r="D86" i="66"/>
  <c r="L86" i="66"/>
  <c r="H88" i="66"/>
  <c r="P88" i="66"/>
  <c r="D90" i="66"/>
  <c r="L90" i="66"/>
  <c r="H92" i="66"/>
  <c r="P92" i="66"/>
  <c r="E101" i="66"/>
  <c r="M101" i="66"/>
  <c r="I103" i="66"/>
  <c r="Q103" i="66"/>
  <c r="E105" i="66"/>
  <c r="M105" i="66"/>
  <c r="I107" i="66"/>
  <c r="Q107" i="66"/>
  <c r="E109" i="66"/>
  <c r="M109" i="66"/>
  <c r="I111" i="66"/>
  <c r="Q111" i="66"/>
  <c r="E113" i="66"/>
  <c r="M113" i="66"/>
  <c r="I115" i="66"/>
  <c r="Q115" i="66"/>
  <c r="E117" i="66"/>
  <c r="M117" i="66"/>
  <c r="I119" i="66"/>
  <c r="Q119" i="66"/>
  <c r="E121" i="66"/>
  <c r="M121" i="66"/>
  <c r="I123" i="66"/>
  <c r="Q123" i="66"/>
  <c r="E125" i="66"/>
  <c r="M125" i="66"/>
  <c r="I127" i="66"/>
  <c r="Q127" i="66"/>
  <c r="M130" i="66"/>
  <c r="I132" i="66"/>
  <c r="E134" i="66"/>
  <c r="Q136" i="66"/>
  <c r="M138" i="66"/>
  <c r="E142" i="66"/>
  <c r="M151" i="66"/>
  <c r="Q47" i="67"/>
  <c r="P48" i="67"/>
  <c r="J66" i="68"/>
  <c r="R62" i="68"/>
  <c r="M30" i="68"/>
  <c r="O33" i="68"/>
  <c r="O34" i="68"/>
  <c r="F40" i="68"/>
  <c r="G41" i="68"/>
  <c r="M45" i="68"/>
  <c r="F52" i="68"/>
  <c r="G56" i="68"/>
  <c r="G66" i="68"/>
  <c r="N77" i="68"/>
  <c r="N85" i="68"/>
  <c r="N93" i="68"/>
  <c r="N99" i="68"/>
  <c r="F105" i="68"/>
  <c r="I151" i="66"/>
  <c r="I142" i="66"/>
  <c r="I138" i="66"/>
  <c r="I134" i="66"/>
  <c r="I130" i="66"/>
  <c r="I150" i="66"/>
  <c r="Q151" i="66"/>
  <c r="Q142" i="66"/>
  <c r="Q138" i="66"/>
  <c r="Q134" i="66"/>
  <c r="Q130" i="66"/>
  <c r="Q150" i="66"/>
  <c r="F41" i="66"/>
  <c r="N41" i="66"/>
  <c r="J43" i="66"/>
  <c r="R43" i="66"/>
  <c r="F45" i="66"/>
  <c r="N45" i="66"/>
  <c r="J47" i="66"/>
  <c r="R47" i="66"/>
  <c r="F49" i="66"/>
  <c r="N49" i="66"/>
  <c r="E54" i="66"/>
  <c r="M54" i="66"/>
  <c r="I56" i="66"/>
  <c r="Q56" i="66"/>
  <c r="E58" i="66"/>
  <c r="M58" i="66"/>
  <c r="I60" i="66"/>
  <c r="Q60" i="66"/>
  <c r="E62" i="66"/>
  <c r="M62" i="66"/>
  <c r="I64" i="66"/>
  <c r="Q64" i="66"/>
  <c r="E66" i="66"/>
  <c r="M66" i="66"/>
  <c r="I68" i="66"/>
  <c r="Q68" i="66"/>
  <c r="E70" i="66"/>
  <c r="M70" i="66"/>
  <c r="I72" i="66"/>
  <c r="Q72" i="66"/>
  <c r="E74" i="66"/>
  <c r="M74" i="66"/>
  <c r="I76" i="66"/>
  <c r="Q76" i="66"/>
  <c r="E78" i="66"/>
  <c r="M78" i="66"/>
  <c r="I80" i="66"/>
  <c r="Q80" i="66"/>
  <c r="E82" i="66"/>
  <c r="M82" i="66"/>
  <c r="I84" i="66"/>
  <c r="Q84" i="66"/>
  <c r="E86" i="66"/>
  <c r="M86" i="66"/>
  <c r="I88" i="66"/>
  <c r="Q88" i="66"/>
  <c r="E90" i="66"/>
  <c r="M90" i="66"/>
  <c r="I92" i="66"/>
  <c r="Q92" i="66"/>
  <c r="D102" i="66"/>
  <c r="L102" i="66"/>
  <c r="H104" i="66"/>
  <c r="P104" i="66"/>
  <c r="D106" i="66"/>
  <c r="L106" i="66"/>
  <c r="H108" i="66"/>
  <c r="P108" i="66"/>
  <c r="D110" i="66"/>
  <c r="L110" i="66"/>
  <c r="H112" i="66"/>
  <c r="P112" i="66"/>
  <c r="D114" i="66"/>
  <c r="L114" i="66"/>
  <c r="H116" i="66"/>
  <c r="P116" i="66"/>
  <c r="D118" i="66"/>
  <c r="L118" i="66"/>
  <c r="H120" i="66"/>
  <c r="P120" i="66"/>
  <c r="D122" i="66"/>
  <c r="L122" i="66"/>
  <c r="H124" i="66"/>
  <c r="P124" i="66"/>
  <c r="D126" i="66"/>
  <c r="L126" i="66"/>
  <c r="H128" i="66"/>
  <c r="P128" i="66"/>
  <c r="P129" i="66"/>
  <c r="L131" i="66"/>
  <c r="H133" i="66"/>
  <c r="D135" i="66"/>
  <c r="P137" i="66"/>
  <c r="L139" i="66"/>
  <c r="H141" i="66"/>
  <c r="D143" i="66"/>
  <c r="P145" i="66"/>
  <c r="J40" i="67"/>
  <c r="N32" i="68"/>
  <c r="E39" i="68"/>
  <c r="G40" i="68"/>
  <c r="M42" i="68"/>
  <c r="M43" i="68"/>
  <c r="E49" i="68"/>
  <c r="G52" i="68"/>
  <c r="M63" i="68"/>
  <c r="I89" i="66"/>
  <c r="Q89" i="66"/>
  <c r="E91" i="66"/>
  <c r="M91" i="66"/>
  <c r="I93" i="66"/>
  <c r="Q93" i="66"/>
  <c r="H101" i="66"/>
  <c r="P101" i="66"/>
  <c r="D103" i="66"/>
  <c r="L103" i="66"/>
  <c r="H105" i="66"/>
  <c r="P105" i="66"/>
  <c r="D107" i="66"/>
  <c r="L107" i="66"/>
  <c r="H109" i="66"/>
  <c r="P109" i="66"/>
  <c r="D111" i="66"/>
  <c r="L111" i="66"/>
  <c r="H113" i="66"/>
  <c r="P113" i="66"/>
  <c r="D115" i="66"/>
  <c r="L115" i="66"/>
  <c r="H117" i="66"/>
  <c r="P117" i="66"/>
  <c r="D119" i="66"/>
  <c r="L119" i="66"/>
  <c r="H121" i="66"/>
  <c r="P121" i="66"/>
  <c r="D123" i="66"/>
  <c r="L123" i="66"/>
  <c r="H125" i="66"/>
  <c r="P125" i="66"/>
  <c r="D127" i="66"/>
  <c r="I129" i="66"/>
  <c r="Q131" i="66"/>
  <c r="M133" i="66"/>
  <c r="I135" i="66"/>
  <c r="E137" i="66"/>
  <c r="Q139" i="66"/>
  <c r="M141" i="66"/>
  <c r="I143" i="66"/>
  <c r="E145" i="66"/>
  <c r="E48" i="67"/>
  <c r="E41" i="67"/>
  <c r="M48" i="67"/>
  <c r="M41" i="67"/>
  <c r="D151" i="66"/>
  <c r="D142" i="66"/>
  <c r="D138" i="66"/>
  <c r="D134" i="66"/>
  <c r="D130" i="66"/>
  <c r="D145" i="66"/>
  <c r="D141" i="66"/>
  <c r="D137" i="66"/>
  <c r="D133" i="66"/>
  <c r="D144" i="66"/>
  <c r="D140" i="66"/>
  <c r="D136" i="66"/>
  <c r="D132" i="66"/>
  <c r="L151" i="66"/>
  <c r="L142" i="66"/>
  <c r="L138" i="66"/>
  <c r="L134" i="66"/>
  <c r="L130" i="66"/>
  <c r="L145" i="66"/>
  <c r="L141" i="66"/>
  <c r="L137" i="66"/>
  <c r="L133" i="66"/>
  <c r="L144" i="66"/>
  <c r="L140" i="66"/>
  <c r="L136" i="66"/>
  <c r="L132" i="66"/>
  <c r="J40" i="66"/>
  <c r="R40" i="66"/>
  <c r="I41" i="66"/>
  <c r="Q41" i="66"/>
  <c r="E43" i="66"/>
  <c r="M43" i="66"/>
  <c r="I45" i="66"/>
  <c r="Q45" i="66"/>
  <c r="H54" i="66"/>
  <c r="P54" i="66"/>
  <c r="D56" i="66"/>
  <c r="L56" i="66"/>
  <c r="H58" i="66"/>
  <c r="P58" i="66"/>
  <c r="D60" i="66"/>
  <c r="L60" i="66"/>
  <c r="H62" i="66"/>
  <c r="P62" i="66"/>
  <c r="D64" i="66"/>
  <c r="L64" i="66"/>
  <c r="H66" i="66"/>
  <c r="P66" i="66"/>
  <c r="D68" i="66"/>
  <c r="L68" i="66"/>
  <c r="H70" i="66"/>
  <c r="P70" i="66"/>
  <c r="D72" i="66"/>
  <c r="L72" i="66"/>
  <c r="H74" i="66"/>
  <c r="P74" i="66"/>
  <c r="D76" i="66"/>
  <c r="L76" i="66"/>
  <c r="H78" i="66"/>
  <c r="P78" i="66"/>
  <c r="D80" i="66"/>
  <c r="L80" i="66"/>
  <c r="H82" i="66"/>
  <c r="P82" i="66"/>
  <c r="D84" i="66"/>
  <c r="L84" i="66"/>
  <c r="H86" i="66"/>
  <c r="P86" i="66"/>
  <c r="D88" i="66"/>
  <c r="L88" i="66"/>
  <c r="H90" i="66"/>
  <c r="P90" i="66"/>
  <c r="D92" i="66"/>
  <c r="L92" i="66"/>
  <c r="I101" i="66"/>
  <c r="Q101" i="66"/>
  <c r="E103" i="66"/>
  <c r="M103" i="66"/>
  <c r="I105" i="66"/>
  <c r="Q105" i="66"/>
  <c r="E107" i="66"/>
  <c r="M107" i="66"/>
  <c r="I109" i="66"/>
  <c r="Q109" i="66"/>
  <c r="E111" i="66"/>
  <c r="M111" i="66"/>
  <c r="I113" i="66"/>
  <c r="Q113" i="66"/>
  <c r="E115" i="66"/>
  <c r="M115" i="66"/>
  <c r="I117" i="66"/>
  <c r="Q117" i="66"/>
  <c r="E119" i="66"/>
  <c r="M119" i="66"/>
  <c r="I121" i="66"/>
  <c r="Q121" i="66"/>
  <c r="E123" i="66"/>
  <c r="M123" i="66"/>
  <c r="I125" i="66"/>
  <c r="Q125" i="66"/>
  <c r="E127" i="66"/>
  <c r="M127" i="66"/>
  <c r="E130" i="66"/>
  <c r="Q132" i="66"/>
  <c r="M134" i="66"/>
  <c r="I136" i="66"/>
  <c r="E138" i="66"/>
  <c r="Q140" i="66"/>
  <c r="I144" i="66"/>
  <c r="H48" i="67"/>
  <c r="F119" i="68"/>
  <c r="F125" i="68" s="1"/>
  <c r="F118" i="68"/>
  <c r="F114" i="68"/>
  <c r="F116" i="68"/>
  <c r="F66" i="68"/>
  <c r="F62" i="68"/>
  <c r="F58" i="68"/>
  <c r="F54" i="68"/>
  <c r="F115" i="68"/>
  <c r="F112" i="68"/>
  <c r="F108" i="68"/>
  <c r="F104" i="68"/>
  <c r="F100" i="68"/>
  <c r="F96" i="68"/>
  <c r="F92" i="68"/>
  <c r="F88" i="68"/>
  <c r="F78" i="68"/>
  <c r="F74" i="68"/>
  <c r="F70" i="68"/>
  <c r="F65" i="68"/>
  <c r="F61" i="68"/>
  <c r="F57" i="68"/>
  <c r="F53" i="68"/>
  <c r="F49" i="68"/>
  <c r="F45" i="68"/>
  <c r="F41" i="68"/>
  <c r="F37" i="68"/>
  <c r="F33" i="68"/>
  <c r="F29" i="68"/>
  <c r="F124" i="68"/>
  <c r="F110" i="68"/>
  <c r="F106" i="68"/>
  <c r="F102" i="68"/>
  <c r="F98" i="68"/>
  <c r="F94" i="68"/>
  <c r="F90" i="68"/>
  <c r="F86" i="68"/>
  <c r="F76" i="68"/>
  <c r="F72" i="68"/>
  <c r="F117" i="68"/>
  <c r="F64" i="68"/>
  <c r="F56" i="68"/>
  <c r="F47" i="68"/>
  <c r="F34" i="68"/>
  <c r="F31" i="68"/>
  <c r="F109" i="68"/>
  <c r="F101" i="68"/>
  <c r="F93" i="68"/>
  <c r="F85" i="68"/>
  <c r="F71" i="68"/>
  <c r="F63" i="68"/>
  <c r="F55" i="68"/>
  <c r="F107" i="68"/>
  <c r="F99" i="68"/>
  <c r="F91" i="68"/>
  <c r="F77" i="68"/>
  <c r="F51" i="68"/>
  <c r="F38" i="68"/>
  <c r="F35" i="68"/>
  <c r="F69" i="68"/>
  <c r="F32" i="68"/>
  <c r="F68" i="68"/>
  <c r="F60" i="68"/>
  <c r="F48" i="68"/>
  <c r="F42" i="68"/>
  <c r="F39" i="68"/>
  <c r="N119" i="68"/>
  <c r="N125" i="68" s="1"/>
  <c r="N118" i="68"/>
  <c r="N114" i="68"/>
  <c r="N116" i="68"/>
  <c r="N66" i="68"/>
  <c r="N62" i="68"/>
  <c r="N58" i="68"/>
  <c r="N54" i="68"/>
  <c r="N124" i="68"/>
  <c r="N112" i="68"/>
  <c r="N108" i="68"/>
  <c r="N104" i="68"/>
  <c r="N100" i="68"/>
  <c r="N96" i="68"/>
  <c r="N92" i="68"/>
  <c r="N88" i="68"/>
  <c r="N78" i="68"/>
  <c r="N74" i="68"/>
  <c r="N70" i="68"/>
  <c r="N117" i="68"/>
  <c r="N65" i="68"/>
  <c r="N61" i="68"/>
  <c r="N57" i="68"/>
  <c r="N53" i="68"/>
  <c r="N49" i="68"/>
  <c r="N45" i="68"/>
  <c r="N41" i="68"/>
  <c r="N37" i="68"/>
  <c r="N33" i="68"/>
  <c r="N29" i="68"/>
  <c r="N115" i="68"/>
  <c r="N110" i="68"/>
  <c r="N106" i="68"/>
  <c r="N102" i="68"/>
  <c r="N98" i="68"/>
  <c r="N94" i="68"/>
  <c r="N90" i="68"/>
  <c r="N86" i="68"/>
  <c r="N76" i="68"/>
  <c r="N72" i="68"/>
  <c r="N69" i="68"/>
  <c r="N68" i="68"/>
  <c r="N60" i="68"/>
  <c r="N46" i="68"/>
  <c r="N43" i="68"/>
  <c r="N30" i="68"/>
  <c r="N113" i="68"/>
  <c r="N105" i="68"/>
  <c r="N97" i="68"/>
  <c r="N89" i="68"/>
  <c r="N75" i="68"/>
  <c r="N67" i="68"/>
  <c r="N59" i="68"/>
  <c r="N50" i="68"/>
  <c r="N111" i="68"/>
  <c r="N103" i="68"/>
  <c r="N95" i="68"/>
  <c r="N87" i="68"/>
  <c r="N73" i="68"/>
  <c r="N52" i="68"/>
  <c r="N47" i="68"/>
  <c r="N34" i="68"/>
  <c r="N31" i="68"/>
  <c r="N44" i="68"/>
  <c r="N64" i="68"/>
  <c r="N56" i="68"/>
  <c r="N38" i="68"/>
  <c r="N35" i="68"/>
  <c r="N39" i="68"/>
  <c r="N40" i="68"/>
  <c r="F46" i="68"/>
  <c r="E47" i="68"/>
  <c r="F59" i="68"/>
  <c r="E150" i="66"/>
  <c r="E144" i="66"/>
  <c r="E140" i="66"/>
  <c r="E136" i="66"/>
  <c r="E132" i="66"/>
  <c r="M150" i="66"/>
  <c r="M144" i="66"/>
  <c r="M140" i="66"/>
  <c r="M136" i="66"/>
  <c r="M132" i="66"/>
  <c r="J41" i="66"/>
  <c r="R41" i="66"/>
  <c r="F43" i="66"/>
  <c r="N43" i="66"/>
  <c r="J45" i="66"/>
  <c r="R45" i="66"/>
  <c r="I54" i="66"/>
  <c r="Q54" i="66"/>
  <c r="E56" i="66"/>
  <c r="M56" i="66"/>
  <c r="I58" i="66"/>
  <c r="Q58" i="66"/>
  <c r="E60" i="66"/>
  <c r="M60" i="66"/>
  <c r="I62" i="66"/>
  <c r="Q62" i="66"/>
  <c r="E64" i="66"/>
  <c r="M64" i="66"/>
  <c r="I66" i="66"/>
  <c r="Q66" i="66"/>
  <c r="E68" i="66"/>
  <c r="M68" i="66"/>
  <c r="I70" i="66"/>
  <c r="Q70" i="66"/>
  <c r="E72" i="66"/>
  <c r="M72" i="66"/>
  <c r="I74" i="66"/>
  <c r="Q74" i="66"/>
  <c r="E76" i="66"/>
  <c r="M76" i="66"/>
  <c r="I78" i="66"/>
  <c r="Q78" i="66"/>
  <c r="E80" i="66"/>
  <c r="M80" i="66"/>
  <c r="I82" i="66"/>
  <c r="Q82" i="66"/>
  <c r="E84" i="66"/>
  <c r="M84" i="66"/>
  <c r="I86" i="66"/>
  <c r="Q86" i="66"/>
  <c r="E88" i="66"/>
  <c r="M88" i="66"/>
  <c r="I90" i="66"/>
  <c r="Q90" i="66"/>
  <c r="E92" i="66"/>
  <c r="M92" i="66"/>
  <c r="H102" i="66"/>
  <c r="P102" i="66"/>
  <c r="D104" i="66"/>
  <c r="L104" i="66"/>
  <c r="H106" i="66"/>
  <c r="P106" i="66"/>
  <c r="D108" i="66"/>
  <c r="L108" i="66"/>
  <c r="H110" i="66"/>
  <c r="P110" i="66"/>
  <c r="D112" i="66"/>
  <c r="L112" i="66"/>
  <c r="H114" i="66"/>
  <c r="P114" i="66"/>
  <c r="D116" i="66"/>
  <c r="L116" i="66"/>
  <c r="H118" i="66"/>
  <c r="P118" i="66"/>
  <c r="D120" i="66"/>
  <c r="L120" i="66"/>
  <c r="H122" i="66"/>
  <c r="P122" i="66"/>
  <c r="D124" i="66"/>
  <c r="L124" i="66"/>
  <c r="H126" i="66"/>
  <c r="P126" i="66"/>
  <c r="D128" i="66"/>
  <c r="L128" i="66"/>
  <c r="L129" i="66"/>
  <c r="D131" i="66"/>
  <c r="P133" i="66"/>
  <c r="L135" i="66"/>
  <c r="H137" i="66"/>
  <c r="D139" i="66"/>
  <c r="P141" i="66"/>
  <c r="L143" i="66"/>
  <c r="H145" i="66"/>
  <c r="G118" i="68"/>
  <c r="G114" i="68"/>
  <c r="G117" i="68"/>
  <c r="G115" i="68"/>
  <c r="G112" i="68"/>
  <c r="G108" i="68"/>
  <c r="G104" i="68"/>
  <c r="G100" i="68"/>
  <c r="G96" i="68"/>
  <c r="G92" i="68"/>
  <c r="G88" i="68"/>
  <c r="G78" i="68"/>
  <c r="G74" i="68"/>
  <c r="G70" i="68"/>
  <c r="G65" i="68"/>
  <c r="G61" i="68"/>
  <c r="G57" i="68"/>
  <c r="G53" i="68"/>
  <c r="G49" i="68"/>
  <c r="G111" i="68"/>
  <c r="G107" i="68"/>
  <c r="G103" i="68"/>
  <c r="G99" i="68"/>
  <c r="G95" i="68"/>
  <c r="G91" i="68"/>
  <c r="G87" i="68"/>
  <c r="G77" i="68"/>
  <c r="G73" i="68"/>
  <c r="G69" i="68"/>
  <c r="G119" i="68"/>
  <c r="G125" i="68" s="1"/>
  <c r="G67" i="68"/>
  <c r="G63" i="68"/>
  <c r="G59" i="68"/>
  <c r="G55" i="68"/>
  <c r="G51" i="68"/>
  <c r="G47" i="68"/>
  <c r="G43" i="68"/>
  <c r="G39" i="68"/>
  <c r="G35" i="68"/>
  <c r="G31" i="68"/>
  <c r="G110" i="68"/>
  <c r="G102" i="68"/>
  <c r="G94" i="68"/>
  <c r="G86" i="68"/>
  <c r="G72" i="68"/>
  <c r="G64" i="68"/>
  <c r="G109" i="68"/>
  <c r="G101" i="68"/>
  <c r="G93" i="68"/>
  <c r="G85" i="68"/>
  <c r="G71" i="68"/>
  <c r="G44" i="68"/>
  <c r="G62" i="68"/>
  <c r="G54" i="68"/>
  <c r="G32" i="68"/>
  <c r="G124" i="68"/>
  <c r="G106" i="68"/>
  <c r="G98" i="68"/>
  <c r="G90" i="68"/>
  <c r="G76" i="68"/>
  <c r="G68" i="68"/>
  <c r="G60" i="68"/>
  <c r="G48" i="68"/>
  <c r="G45" i="68"/>
  <c r="G42" i="68"/>
  <c r="G29" i="68"/>
  <c r="G113" i="68"/>
  <c r="G105" i="68"/>
  <c r="G97" i="68"/>
  <c r="G89" i="68"/>
  <c r="G75" i="68"/>
  <c r="G36" i="68"/>
  <c r="O118" i="68"/>
  <c r="O114" i="68"/>
  <c r="O117" i="68"/>
  <c r="O113" i="68"/>
  <c r="O124" i="68"/>
  <c r="O112" i="68"/>
  <c r="O108" i="68"/>
  <c r="O104" i="68"/>
  <c r="O100" i="68"/>
  <c r="O96" i="68"/>
  <c r="O92" i="68"/>
  <c r="O88" i="68"/>
  <c r="O78" i="68"/>
  <c r="O74" i="68"/>
  <c r="O70" i="68"/>
  <c r="O119" i="68"/>
  <c r="O125" i="68" s="1"/>
  <c r="O65" i="68"/>
  <c r="O61" i="68"/>
  <c r="O57" i="68"/>
  <c r="O53" i="68"/>
  <c r="O49" i="68"/>
  <c r="O111" i="68"/>
  <c r="O107" i="68"/>
  <c r="O103" i="68"/>
  <c r="O99" i="68"/>
  <c r="O95" i="68"/>
  <c r="O91" i="68"/>
  <c r="O87" i="68"/>
  <c r="O77" i="68"/>
  <c r="O73" i="68"/>
  <c r="O69" i="68"/>
  <c r="O67" i="68"/>
  <c r="O63" i="68"/>
  <c r="O59" i="68"/>
  <c r="O55" i="68"/>
  <c r="O51" i="68"/>
  <c r="O47" i="68"/>
  <c r="O43" i="68"/>
  <c r="O39" i="68"/>
  <c r="O35" i="68"/>
  <c r="O31" i="68"/>
  <c r="O115" i="68"/>
  <c r="O106" i="68"/>
  <c r="O98" i="68"/>
  <c r="O90" i="68"/>
  <c r="O76" i="68"/>
  <c r="O68" i="68"/>
  <c r="O60" i="68"/>
  <c r="O105" i="68"/>
  <c r="O97" i="68"/>
  <c r="O89" i="68"/>
  <c r="O75" i="68"/>
  <c r="O50" i="68"/>
  <c r="O40" i="68"/>
  <c r="O52" i="68"/>
  <c r="O116" i="68"/>
  <c r="O66" i="68"/>
  <c r="O58" i="68"/>
  <c r="O44" i="68"/>
  <c r="O110" i="68"/>
  <c r="O102" i="68"/>
  <c r="O94" i="68"/>
  <c r="O86" i="68"/>
  <c r="O72" i="68"/>
  <c r="O64" i="68"/>
  <c r="O56" i="68"/>
  <c r="O41" i="68"/>
  <c r="O38" i="68"/>
  <c r="O109" i="68"/>
  <c r="O101" i="68"/>
  <c r="O93" i="68"/>
  <c r="O85" i="68"/>
  <c r="O71" i="68"/>
  <c r="O32" i="68"/>
  <c r="E111" i="68"/>
  <c r="E103" i="68"/>
  <c r="E95" i="68"/>
  <c r="E87" i="68"/>
  <c r="E73" i="68"/>
  <c r="E65" i="68"/>
  <c r="E117" i="68"/>
  <c r="E38" i="68"/>
  <c r="E35" i="68"/>
  <c r="E45" i="68"/>
  <c r="E29" i="68"/>
  <c r="M107" i="68"/>
  <c r="M99" i="68"/>
  <c r="M91" i="68"/>
  <c r="M77" i="68"/>
  <c r="M61" i="68"/>
  <c r="M34" i="68"/>
  <c r="M31" i="68"/>
  <c r="M41" i="68"/>
  <c r="E30" i="68"/>
  <c r="E33" i="68"/>
  <c r="N36" i="68"/>
  <c r="O37" i="68"/>
  <c r="M38" i="68"/>
  <c r="E43" i="68"/>
  <c r="G46" i="68"/>
  <c r="N48" i="68"/>
  <c r="M51" i="68"/>
  <c r="F67" i="68"/>
  <c r="N107" i="68"/>
  <c r="F113" i="68"/>
  <c r="D89" i="66"/>
  <c r="L89" i="66"/>
  <c r="H91" i="66"/>
  <c r="P91" i="66"/>
  <c r="D93" i="66"/>
  <c r="L93" i="66"/>
  <c r="I102" i="66"/>
  <c r="Q102" i="66"/>
  <c r="E104" i="66"/>
  <c r="M104" i="66"/>
  <c r="I106" i="66"/>
  <c r="Q106" i="66"/>
  <c r="E108" i="66"/>
  <c r="M108" i="66"/>
  <c r="I110" i="66"/>
  <c r="Q110" i="66"/>
  <c r="E112" i="66"/>
  <c r="M112" i="66"/>
  <c r="I114" i="66"/>
  <c r="Q114" i="66"/>
  <c r="E116" i="66"/>
  <c r="M116" i="66"/>
  <c r="I118" i="66"/>
  <c r="Q118" i="66"/>
  <c r="E120" i="66"/>
  <c r="M120" i="66"/>
  <c r="I122" i="66"/>
  <c r="Q122" i="66"/>
  <c r="E124" i="66"/>
  <c r="M124" i="66"/>
  <c r="I126" i="66"/>
  <c r="Q126" i="66"/>
  <c r="E128" i="66"/>
  <c r="M128" i="66"/>
  <c r="D129" i="66"/>
  <c r="M129" i="66"/>
  <c r="E131" i="66"/>
  <c r="Q133" i="66"/>
  <c r="M135" i="66"/>
  <c r="I137" i="66"/>
  <c r="E139" i="66"/>
  <c r="Q141" i="66"/>
  <c r="M143" i="66"/>
  <c r="I145" i="66"/>
  <c r="H150" i="66"/>
  <c r="R40" i="67"/>
  <c r="O47" i="67"/>
  <c r="I117" i="68"/>
  <c r="I116" i="68"/>
  <c r="I119" i="68"/>
  <c r="I125" i="68" s="1"/>
  <c r="I114" i="68"/>
  <c r="I111" i="68"/>
  <c r="I107" i="68"/>
  <c r="I103" i="68"/>
  <c r="I99" i="68"/>
  <c r="I95" i="68"/>
  <c r="I91" i="68"/>
  <c r="I87" i="68"/>
  <c r="I77" i="68"/>
  <c r="I73" i="68"/>
  <c r="I69" i="68"/>
  <c r="I68" i="68"/>
  <c r="I64" i="68"/>
  <c r="I60" i="68"/>
  <c r="I56" i="68"/>
  <c r="I52" i="68"/>
  <c r="I48" i="68"/>
  <c r="I110" i="68"/>
  <c r="I106" i="68"/>
  <c r="I102" i="68"/>
  <c r="I98" i="68"/>
  <c r="I94" i="68"/>
  <c r="I90" i="68"/>
  <c r="I86" i="68"/>
  <c r="I76" i="68"/>
  <c r="I72" i="68"/>
  <c r="I66" i="68"/>
  <c r="I62" i="68"/>
  <c r="I58" i="68"/>
  <c r="I54" i="68"/>
  <c r="I50" i="68"/>
  <c r="I46" i="68"/>
  <c r="I42" i="68"/>
  <c r="I38" i="68"/>
  <c r="I34" i="68"/>
  <c r="I30" i="68"/>
  <c r="Q117" i="68"/>
  <c r="Q113" i="68"/>
  <c r="Q116" i="68"/>
  <c r="Q119" i="68"/>
  <c r="Q125" i="68" s="1"/>
  <c r="Q118" i="68"/>
  <c r="Q111" i="68"/>
  <c r="Q107" i="68"/>
  <c r="Q103" i="68"/>
  <c r="Q99" i="68"/>
  <c r="Q95" i="68"/>
  <c r="Q91" i="68"/>
  <c r="Q87" i="68"/>
  <c r="Q77" i="68"/>
  <c r="Q73" i="68"/>
  <c r="Q69" i="68"/>
  <c r="Q68" i="68"/>
  <c r="Q64" i="68"/>
  <c r="Q60" i="68"/>
  <c r="Q56" i="68"/>
  <c r="Q52" i="68"/>
  <c r="Q48" i="68"/>
  <c r="Q110" i="68"/>
  <c r="Q106" i="68"/>
  <c r="Q102" i="68"/>
  <c r="Q98" i="68"/>
  <c r="Q94" i="68"/>
  <c r="Q90" i="68"/>
  <c r="Q86" i="68"/>
  <c r="Q76" i="68"/>
  <c r="Q72" i="68"/>
  <c r="Q66" i="68"/>
  <c r="Q62" i="68"/>
  <c r="Q58" i="68"/>
  <c r="Q54" i="68"/>
  <c r="Q50" i="68"/>
  <c r="Q46" i="68"/>
  <c r="Q42" i="68"/>
  <c r="Q38" i="68"/>
  <c r="Q34" i="68"/>
  <c r="Q30" i="68"/>
  <c r="P29" i="68"/>
  <c r="H30" i="68"/>
  <c r="H33" i="68"/>
  <c r="R33" i="68"/>
  <c r="R36" i="68"/>
  <c r="J37" i="68"/>
  <c r="Q39" i="68"/>
  <c r="J40" i="68"/>
  <c r="P42" i="68"/>
  <c r="I43" i="68"/>
  <c r="P45" i="68"/>
  <c r="H46" i="68"/>
  <c r="M49" i="68"/>
  <c r="H50" i="68"/>
  <c r="P51" i="68"/>
  <c r="K52" i="68"/>
  <c r="E53" i="68"/>
  <c r="R54" i="68"/>
  <c r="P55" i="68"/>
  <c r="J58" i="68"/>
  <c r="H59" i="68"/>
  <c r="P63" i="68"/>
  <c r="H67" i="68"/>
  <c r="E69" i="68"/>
  <c r="Q70" i="68"/>
  <c r="M72" i="68"/>
  <c r="K73" i="68"/>
  <c r="I74" i="68"/>
  <c r="E76" i="68"/>
  <c r="C77" i="68"/>
  <c r="S77" i="68"/>
  <c r="Q78" i="68"/>
  <c r="M86" i="68"/>
  <c r="K87" i="68"/>
  <c r="I88" i="68"/>
  <c r="E90" i="68"/>
  <c r="C91" i="68"/>
  <c r="S91" i="68"/>
  <c r="Q92" i="68"/>
  <c r="M94" i="68"/>
  <c r="K95" i="68"/>
  <c r="I96" i="68"/>
  <c r="E98" i="68"/>
  <c r="C99" i="68"/>
  <c r="S99" i="68"/>
  <c r="Q100" i="68"/>
  <c r="M102" i="68"/>
  <c r="K103" i="68"/>
  <c r="I104" i="68"/>
  <c r="E106" i="68"/>
  <c r="C107" i="68"/>
  <c r="S107" i="68"/>
  <c r="Q108" i="68"/>
  <c r="M110" i="68"/>
  <c r="K111" i="68"/>
  <c r="I112" i="68"/>
  <c r="H116" i="68"/>
  <c r="S119" i="68"/>
  <c r="S125" i="68" s="1"/>
  <c r="D80" i="69"/>
  <c r="D79" i="69"/>
  <c r="D75" i="69"/>
  <c r="D71" i="69"/>
  <c r="L66" i="69"/>
  <c r="L62" i="69"/>
  <c r="D82" i="69"/>
  <c r="D68" i="69"/>
  <c r="L61" i="69"/>
  <c r="D59" i="69"/>
  <c r="D55" i="69"/>
  <c r="D51" i="69"/>
  <c r="D47" i="69"/>
  <c r="D43" i="69"/>
  <c r="D39" i="69"/>
  <c r="D35" i="69"/>
  <c r="D76" i="69"/>
  <c r="D72" i="69"/>
  <c r="D66" i="69"/>
  <c r="D64" i="69"/>
  <c r="L59" i="69"/>
  <c r="L55" i="69"/>
  <c r="L51" i="69"/>
  <c r="L47" i="69"/>
  <c r="L43" i="69"/>
  <c r="L39" i="69"/>
  <c r="L35" i="69"/>
  <c r="D78" i="69"/>
  <c r="D69" i="69"/>
  <c r="D62" i="69"/>
  <c r="D60" i="69"/>
  <c r="D56" i="69"/>
  <c r="D52" i="69"/>
  <c r="D48" i="69"/>
  <c r="D44" i="69"/>
  <c r="D40" i="69"/>
  <c r="D36" i="69"/>
  <c r="D74" i="69"/>
  <c r="L64" i="69"/>
  <c r="D65" i="69"/>
  <c r="D63" i="69"/>
  <c r="L57" i="69"/>
  <c r="L53" i="69"/>
  <c r="L49" i="69"/>
  <c r="L45" i="69"/>
  <c r="L41" i="69"/>
  <c r="L37" i="69"/>
  <c r="L33" i="69"/>
  <c r="L78" i="69"/>
  <c r="D58" i="69"/>
  <c r="D50" i="69"/>
  <c r="D42" i="69"/>
  <c r="D33" i="69"/>
  <c r="D81" i="69"/>
  <c r="D67" i="69"/>
  <c r="L54" i="69"/>
  <c r="L46" i="69"/>
  <c r="L38" i="69"/>
  <c r="D34" i="69"/>
  <c r="L75" i="69"/>
  <c r="L79" i="69" s="1"/>
  <c r="L65" i="69"/>
  <c r="L56" i="69"/>
  <c r="L48" i="69"/>
  <c r="L40" i="69"/>
  <c r="D73" i="69"/>
  <c r="L72" i="69"/>
  <c r="L76" i="69" s="1"/>
  <c r="L63" i="69"/>
  <c r="L58" i="69"/>
  <c r="L50" i="69"/>
  <c r="L42" i="69"/>
  <c r="L34" i="69"/>
  <c r="L36" i="69"/>
  <c r="D38" i="69"/>
  <c r="D53" i="69"/>
  <c r="D57" i="69"/>
  <c r="Q73" i="70"/>
  <c r="H73" i="70"/>
  <c r="H77" i="70"/>
  <c r="H76" i="70"/>
  <c r="H68" i="70"/>
  <c r="H66" i="70"/>
  <c r="H64" i="70"/>
  <c r="H62" i="70"/>
  <c r="H60" i="70"/>
  <c r="H58" i="70"/>
  <c r="H56" i="70"/>
  <c r="H54" i="70"/>
  <c r="H52" i="70"/>
  <c r="H50" i="70"/>
  <c r="H48" i="70"/>
  <c r="H46" i="70"/>
  <c r="H44" i="70"/>
  <c r="H42" i="70"/>
  <c r="H40" i="70"/>
  <c r="H38" i="70"/>
  <c r="H36" i="70"/>
  <c r="H75" i="70"/>
  <c r="H69" i="70"/>
  <c r="H67" i="70"/>
  <c r="H65" i="70"/>
  <c r="H63" i="70"/>
  <c r="H61" i="70"/>
  <c r="H59" i="70"/>
  <c r="H57" i="70"/>
  <c r="H55" i="70"/>
  <c r="H53" i="70"/>
  <c r="H51" i="70"/>
  <c r="H49" i="70"/>
  <c r="Q62" i="70"/>
  <c r="Q57" i="70"/>
  <c r="Q47" i="70"/>
  <c r="Q56" i="70"/>
  <c r="Q51" i="70"/>
  <c r="Q40" i="70"/>
  <c r="H39" i="70"/>
  <c r="Q37" i="70"/>
  <c r="Q76" i="70"/>
  <c r="H72" i="70"/>
  <c r="H71" i="70"/>
  <c r="Q61" i="70"/>
  <c r="Q50" i="70"/>
  <c r="Q46" i="70"/>
  <c r="H45" i="70"/>
  <c r="Q43" i="70"/>
  <c r="Q34" i="70"/>
  <c r="Q68" i="70"/>
  <c r="Q74" i="70" s="1"/>
  <c r="Q67" i="70"/>
  <c r="Q66" i="70"/>
  <c r="Q60" i="70"/>
  <c r="Q55" i="70"/>
  <c r="Q36" i="70"/>
  <c r="Q64" i="70"/>
  <c r="Q59" i="70"/>
  <c r="Q48" i="70"/>
  <c r="H47" i="70"/>
  <c r="Q45" i="70"/>
  <c r="Q58" i="70"/>
  <c r="Q42" i="70"/>
  <c r="Q41" i="70"/>
  <c r="Q35" i="70"/>
  <c r="Q54" i="70"/>
  <c r="Q49" i="70"/>
  <c r="H41" i="70"/>
  <c r="Q38" i="70"/>
  <c r="H37" i="70"/>
  <c r="H70" i="70"/>
  <c r="Q65" i="70"/>
  <c r="Q44" i="70"/>
  <c r="H35" i="70"/>
  <c r="I76" i="70"/>
  <c r="I75" i="70"/>
  <c r="I82" i="70"/>
  <c r="I78" i="70"/>
  <c r="I72" i="70"/>
  <c r="I34" i="70"/>
  <c r="I81" i="70"/>
  <c r="I70" i="70"/>
  <c r="R67" i="70"/>
  <c r="I83" i="70"/>
  <c r="I74" i="70"/>
  <c r="I73" i="70"/>
  <c r="I80" i="70"/>
  <c r="I65" i="70"/>
  <c r="R56" i="70"/>
  <c r="I54" i="70"/>
  <c r="R51" i="70"/>
  <c r="I49" i="70"/>
  <c r="R40" i="70"/>
  <c r="I39" i="70"/>
  <c r="R37" i="70"/>
  <c r="I36" i="70"/>
  <c r="I71" i="70"/>
  <c r="I64" i="70"/>
  <c r="R61" i="70"/>
  <c r="I59" i="70"/>
  <c r="R50" i="70"/>
  <c r="R46" i="70"/>
  <c r="I45" i="70"/>
  <c r="R43" i="70"/>
  <c r="I42" i="70"/>
  <c r="R34" i="70"/>
  <c r="R68" i="70"/>
  <c r="R74" i="70" s="1"/>
  <c r="R66" i="70"/>
  <c r="R60" i="70"/>
  <c r="I58" i="70"/>
  <c r="R55" i="70"/>
  <c r="I53" i="70"/>
  <c r="I48" i="70"/>
  <c r="R36" i="70"/>
  <c r="I79" i="70"/>
  <c r="R65" i="70"/>
  <c r="I63" i="70"/>
  <c r="R54" i="70"/>
  <c r="I52" i="70"/>
  <c r="R49" i="70"/>
  <c r="R42" i="70"/>
  <c r="I41" i="70"/>
  <c r="R39" i="70"/>
  <c r="I38" i="70"/>
  <c r="I35" i="70"/>
  <c r="R58" i="70"/>
  <c r="I56" i="70"/>
  <c r="R53" i="70"/>
  <c r="I51" i="70"/>
  <c r="R38" i="70"/>
  <c r="I37" i="70"/>
  <c r="R35" i="70"/>
  <c r="R64" i="70"/>
  <c r="I60" i="70"/>
  <c r="I57" i="70"/>
  <c r="I55" i="70"/>
  <c r="I40" i="70"/>
  <c r="I68" i="70"/>
  <c r="I66" i="70"/>
  <c r="R59" i="70"/>
  <c r="R62" i="70"/>
  <c r="R52" i="70"/>
  <c r="I77" i="70"/>
  <c r="I62" i="70"/>
  <c r="R48" i="70"/>
  <c r="H43" i="70"/>
  <c r="I44" i="70"/>
  <c r="R45" i="70"/>
  <c r="I47" i="70"/>
  <c r="Q52" i="70"/>
  <c r="I69" i="70"/>
  <c r="H44" i="71"/>
  <c r="H41" i="71"/>
  <c r="H45" i="71"/>
  <c r="H42" i="71"/>
  <c r="H37" i="71"/>
  <c r="H39" i="71"/>
  <c r="H43" i="71"/>
  <c r="H40" i="71"/>
  <c r="H36" i="71"/>
  <c r="P44" i="71"/>
  <c r="P41" i="71"/>
  <c r="P42" i="71"/>
  <c r="P37" i="71"/>
  <c r="P43" i="71"/>
  <c r="P38" i="71"/>
  <c r="P45" i="71"/>
  <c r="P39" i="71"/>
  <c r="P36" i="71"/>
  <c r="H139" i="71"/>
  <c r="H131" i="71"/>
  <c r="H123" i="71"/>
  <c r="H115" i="71"/>
  <c r="H107" i="71"/>
  <c r="H99" i="71"/>
  <c r="H84" i="71"/>
  <c r="H76" i="71"/>
  <c r="H68" i="71"/>
  <c r="H60" i="71"/>
  <c r="H52" i="71"/>
  <c r="H136" i="71"/>
  <c r="H128" i="71"/>
  <c r="H120" i="71"/>
  <c r="H112" i="71"/>
  <c r="H104" i="71"/>
  <c r="H89" i="71"/>
  <c r="H81" i="71"/>
  <c r="H73" i="71"/>
  <c r="H65" i="71"/>
  <c r="H57" i="71"/>
  <c r="H126" i="71"/>
  <c r="H121" i="71"/>
  <c r="H116" i="71"/>
  <c r="H71" i="71"/>
  <c r="H147" i="71"/>
  <c r="H141" i="71"/>
  <c r="H134" i="71"/>
  <c r="H129" i="71"/>
  <c r="H124" i="71"/>
  <c r="H132" i="71"/>
  <c r="H106" i="71"/>
  <c r="H101" i="71"/>
  <c r="H87" i="71"/>
  <c r="H82" i="71"/>
  <c r="H77" i="71"/>
  <c r="H111" i="71"/>
  <c r="H103" i="71"/>
  <c r="H108" i="71"/>
  <c r="H69" i="71"/>
  <c r="H130" i="71"/>
  <c r="H125" i="71"/>
  <c r="H110" i="71"/>
  <c r="H105" i="71"/>
  <c r="H100" i="71"/>
  <c r="H119" i="71"/>
  <c r="H114" i="71"/>
  <c r="H102" i="71"/>
  <c r="H97" i="71"/>
  <c r="H88" i="71"/>
  <c r="H83" i="71"/>
  <c r="H78" i="71"/>
  <c r="H133" i="71"/>
  <c r="H127" i="71"/>
  <c r="H90" i="71"/>
  <c r="H79" i="71"/>
  <c r="H66" i="71"/>
  <c r="H61" i="71"/>
  <c r="H140" i="71"/>
  <c r="H80" i="71"/>
  <c r="H146" i="71"/>
  <c r="H135" i="71"/>
  <c r="H113" i="71"/>
  <c r="H72" i="71"/>
  <c r="H118" i="71"/>
  <c r="H64" i="71"/>
  <c r="H59" i="71"/>
  <c r="H54" i="71"/>
  <c r="H122" i="71"/>
  <c r="H86" i="71"/>
  <c r="H75" i="71"/>
  <c r="H70" i="71"/>
  <c r="H56" i="71"/>
  <c r="H51" i="71"/>
  <c r="H137" i="71"/>
  <c r="H117" i="71"/>
  <c r="H98" i="71"/>
  <c r="H67" i="71"/>
  <c r="H85" i="71"/>
  <c r="H109" i="71"/>
  <c r="H62" i="71"/>
  <c r="H58" i="71"/>
  <c r="H63" i="71"/>
  <c r="P139" i="71"/>
  <c r="P131" i="71"/>
  <c r="P123" i="71"/>
  <c r="P115" i="71"/>
  <c r="P107" i="71"/>
  <c r="P99" i="71"/>
  <c r="P84" i="71"/>
  <c r="P76" i="71"/>
  <c r="P68" i="71"/>
  <c r="P60" i="71"/>
  <c r="P52" i="71"/>
  <c r="P136" i="71"/>
  <c r="P128" i="71"/>
  <c r="P120" i="71"/>
  <c r="P112" i="71"/>
  <c r="P104" i="71"/>
  <c r="P89" i="71"/>
  <c r="P81" i="71"/>
  <c r="P73" i="71"/>
  <c r="P65" i="71"/>
  <c r="P57" i="71"/>
  <c r="P146" i="71"/>
  <c r="P140" i="71"/>
  <c r="P118" i="71"/>
  <c r="P113" i="71"/>
  <c r="P108" i="71"/>
  <c r="P90" i="71"/>
  <c r="P85" i="71"/>
  <c r="P138" i="71"/>
  <c r="P133" i="71"/>
  <c r="P126" i="71"/>
  <c r="P121" i="71"/>
  <c r="P116" i="71"/>
  <c r="P129" i="71"/>
  <c r="P124" i="71"/>
  <c r="P147" i="71"/>
  <c r="P109" i="71"/>
  <c r="P141" i="71"/>
  <c r="P134" i="71"/>
  <c r="P106" i="71"/>
  <c r="P101" i="71"/>
  <c r="P72" i="71"/>
  <c r="P66" i="71"/>
  <c r="P61" i="71"/>
  <c r="P137" i="71"/>
  <c r="P135" i="71"/>
  <c r="P127" i="71"/>
  <c r="P122" i="71"/>
  <c r="P117" i="71"/>
  <c r="P132" i="71"/>
  <c r="P111" i="71"/>
  <c r="P103" i="71"/>
  <c r="P98" i="71"/>
  <c r="P79" i="71"/>
  <c r="P74" i="71"/>
  <c r="P69" i="71"/>
  <c r="P71" i="71"/>
  <c r="P67" i="71"/>
  <c r="P62" i="71"/>
  <c r="P110" i="71"/>
  <c r="P97" i="71"/>
  <c r="P63" i="71"/>
  <c r="P58" i="71"/>
  <c r="P53" i="71"/>
  <c r="P88" i="71"/>
  <c r="P105" i="71"/>
  <c r="P100" i="71"/>
  <c r="P77" i="71"/>
  <c r="P78" i="71"/>
  <c r="P56" i="71"/>
  <c r="P51" i="71"/>
  <c r="P130" i="71"/>
  <c r="P119" i="71"/>
  <c r="P87" i="71"/>
  <c r="P80" i="71"/>
  <c r="P102" i="71"/>
  <c r="P83" i="71"/>
  <c r="P64" i="71"/>
  <c r="P82" i="71"/>
  <c r="P125" i="71"/>
  <c r="P55" i="71"/>
  <c r="P54" i="71"/>
  <c r="P86" i="71"/>
  <c r="P70" i="71"/>
  <c r="P59" i="71"/>
  <c r="P114" i="71"/>
  <c r="J38" i="71"/>
  <c r="J40" i="71"/>
  <c r="J45" i="71"/>
  <c r="J37" i="71"/>
  <c r="R44" i="71"/>
  <c r="R37" i="71"/>
  <c r="R43" i="71"/>
  <c r="R36" i="71"/>
  <c r="J65" i="71"/>
  <c r="J60" i="71"/>
  <c r="J106" i="71"/>
  <c r="J72" i="71"/>
  <c r="J64" i="71"/>
  <c r="J59" i="71"/>
  <c r="J117" i="71"/>
  <c r="J78" i="71"/>
  <c r="J51" i="71"/>
  <c r="J112" i="71"/>
  <c r="J56" i="71"/>
  <c r="J141" i="71"/>
  <c r="J61" i="71"/>
  <c r="J57" i="71"/>
  <c r="J52" i="71"/>
  <c r="J54" i="71"/>
  <c r="J138" i="71"/>
  <c r="R62" i="71"/>
  <c r="R57" i="71"/>
  <c r="R52" i="71"/>
  <c r="R77" i="71"/>
  <c r="R67" i="71"/>
  <c r="R61" i="71"/>
  <c r="R56" i="71"/>
  <c r="R51" i="71"/>
  <c r="R130" i="71"/>
  <c r="R53" i="71"/>
  <c r="R54" i="71"/>
  <c r="R104" i="71"/>
  <c r="R99" i="71"/>
  <c r="H74" i="71"/>
  <c r="J116" i="68"/>
  <c r="J118" i="68"/>
  <c r="J114" i="68"/>
  <c r="J68" i="68"/>
  <c r="J64" i="68"/>
  <c r="J60" i="68"/>
  <c r="J56" i="68"/>
  <c r="J110" i="68"/>
  <c r="J106" i="68"/>
  <c r="J102" i="68"/>
  <c r="J98" i="68"/>
  <c r="J94" i="68"/>
  <c r="J90" i="68"/>
  <c r="J86" i="68"/>
  <c r="J76" i="68"/>
  <c r="J72" i="68"/>
  <c r="J124" i="68"/>
  <c r="J67" i="68"/>
  <c r="J63" i="68"/>
  <c r="J59" i="68"/>
  <c r="J55" i="68"/>
  <c r="J51" i="68"/>
  <c r="J47" i="68"/>
  <c r="J43" i="68"/>
  <c r="J39" i="68"/>
  <c r="J35" i="68"/>
  <c r="J31" i="68"/>
  <c r="J117" i="68"/>
  <c r="J112" i="68"/>
  <c r="J108" i="68"/>
  <c r="J104" i="68"/>
  <c r="J100" i="68"/>
  <c r="J96" i="68"/>
  <c r="J92" i="68"/>
  <c r="J88" i="68"/>
  <c r="J78" i="68"/>
  <c r="J74" i="68"/>
  <c r="J70" i="68"/>
  <c r="R116" i="68"/>
  <c r="R118" i="68"/>
  <c r="R114" i="68"/>
  <c r="R68" i="68"/>
  <c r="R64" i="68"/>
  <c r="R60" i="68"/>
  <c r="R56" i="68"/>
  <c r="R117" i="68"/>
  <c r="R110" i="68"/>
  <c r="R106" i="68"/>
  <c r="R102" i="68"/>
  <c r="R98" i="68"/>
  <c r="R94" i="68"/>
  <c r="R90" i="68"/>
  <c r="R86" i="68"/>
  <c r="R76" i="68"/>
  <c r="R72" i="68"/>
  <c r="R115" i="68"/>
  <c r="R67" i="68"/>
  <c r="R63" i="68"/>
  <c r="R59" i="68"/>
  <c r="R55" i="68"/>
  <c r="R51" i="68"/>
  <c r="R47" i="68"/>
  <c r="R43" i="68"/>
  <c r="R39" i="68"/>
  <c r="R35" i="68"/>
  <c r="R31" i="68"/>
  <c r="R113" i="68"/>
  <c r="R112" i="68"/>
  <c r="R108" i="68"/>
  <c r="R104" i="68"/>
  <c r="R100" i="68"/>
  <c r="R96" i="68"/>
  <c r="R92" i="68"/>
  <c r="R88" i="68"/>
  <c r="R78" i="68"/>
  <c r="R74" i="68"/>
  <c r="R70" i="68"/>
  <c r="J30" i="68"/>
  <c r="I33" i="68"/>
  <c r="P35" i="68"/>
  <c r="I36" i="68"/>
  <c r="H39" i="68"/>
  <c r="R42" i="68"/>
  <c r="Q45" i="68"/>
  <c r="J46" i="68"/>
  <c r="M47" i="68"/>
  <c r="P49" i="68"/>
  <c r="J50" i="68"/>
  <c r="E51" i="68"/>
  <c r="Q51" i="68"/>
  <c r="H53" i="68"/>
  <c r="C54" i="68"/>
  <c r="S54" i="68"/>
  <c r="Q55" i="68"/>
  <c r="M57" i="68"/>
  <c r="K58" i="68"/>
  <c r="I59" i="68"/>
  <c r="E61" i="68"/>
  <c r="C62" i="68"/>
  <c r="S62" i="68"/>
  <c r="Q63" i="68"/>
  <c r="M65" i="68"/>
  <c r="K66" i="68"/>
  <c r="I67" i="68"/>
  <c r="C70" i="68"/>
  <c r="S70" i="68"/>
  <c r="Q71" i="68"/>
  <c r="M73" i="68"/>
  <c r="K74" i="68"/>
  <c r="I75" i="68"/>
  <c r="E77" i="68"/>
  <c r="C78" i="68"/>
  <c r="S78" i="68"/>
  <c r="Q85" i="68"/>
  <c r="M87" i="68"/>
  <c r="K88" i="68"/>
  <c r="I89" i="68"/>
  <c r="E91" i="68"/>
  <c r="C92" i="68"/>
  <c r="S92" i="68"/>
  <c r="Q93" i="68"/>
  <c r="M95" i="68"/>
  <c r="K96" i="68"/>
  <c r="I97" i="68"/>
  <c r="E99" i="68"/>
  <c r="C100" i="68"/>
  <c r="S100" i="68"/>
  <c r="Q101" i="68"/>
  <c r="M103" i="68"/>
  <c r="K104" i="68"/>
  <c r="I105" i="68"/>
  <c r="E107" i="68"/>
  <c r="C108" i="68"/>
  <c r="S108" i="68"/>
  <c r="Q109" i="68"/>
  <c r="M111" i="68"/>
  <c r="K112" i="68"/>
  <c r="I113" i="68"/>
  <c r="Q114" i="68"/>
  <c r="M116" i="68"/>
  <c r="I118" i="68"/>
  <c r="D45" i="69"/>
  <c r="O58" i="69"/>
  <c r="L60" i="69"/>
  <c r="D70" i="69"/>
  <c r="R73" i="70"/>
  <c r="R76" i="70"/>
  <c r="R41" i="70"/>
  <c r="I43" i="70"/>
  <c r="I61" i="70"/>
  <c r="I67" i="70"/>
  <c r="H53" i="71"/>
  <c r="H55" i="71"/>
  <c r="H29" i="68"/>
  <c r="R29" i="68"/>
  <c r="K30" i="68"/>
  <c r="R32" i="68"/>
  <c r="J33" i="68"/>
  <c r="C34" i="68"/>
  <c r="Q35" i="68"/>
  <c r="J36" i="68"/>
  <c r="M37" i="68"/>
  <c r="P38" i="68"/>
  <c r="I39" i="68"/>
  <c r="E41" i="68"/>
  <c r="P41" i="68"/>
  <c r="H42" i="68"/>
  <c r="S42" i="68"/>
  <c r="H45" i="68"/>
  <c r="R45" i="68"/>
  <c r="K46" i="68"/>
  <c r="J48" i="68"/>
  <c r="Q49" i="68"/>
  <c r="K50" i="68"/>
  <c r="I53" i="68"/>
  <c r="E55" i="68"/>
  <c r="C56" i="68"/>
  <c r="S56" i="68"/>
  <c r="Q57" i="68"/>
  <c r="M59" i="68"/>
  <c r="K60" i="68"/>
  <c r="I61" i="68"/>
  <c r="C64" i="68"/>
  <c r="S64" i="68"/>
  <c r="Q65" i="68"/>
  <c r="K68" i="68"/>
  <c r="J69" i="68"/>
  <c r="R71" i="68"/>
  <c r="P72" i="68"/>
  <c r="J75" i="68"/>
  <c r="H76" i="68"/>
  <c r="R85" i="68"/>
  <c r="P86" i="68"/>
  <c r="J89" i="68"/>
  <c r="H90" i="68"/>
  <c r="R93" i="68"/>
  <c r="P94" i="68"/>
  <c r="J97" i="68"/>
  <c r="H98" i="68"/>
  <c r="R101" i="68"/>
  <c r="P102" i="68"/>
  <c r="J105" i="68"/>
  <c r="H106" i="68"/>
  <c r="R109" i="68"/>
  <c r="P110" i="68"/>
  <c r="J113" i="68"/>
  <c r="S114" i="68"/>
  <c r="K118" i="68"/>
  <c r="I124" i="68"/>
  <c r="G34" i="69"/>
  <c r="D37" i="69"/>
  <c r="O46" i="69"/>
  <c r="G50" i="69"/>
  <c r="O51" i="69"/>
  <c r="R44" i="70"/>
  <c r="I46" i="70"/>
  <c r="R47" i="70"/>
  <c r="R57" i="70"/>
  <c r="H138" i="71"/>
  <c r="J91" i="68"/>
  <c r="H92" i="68"/>
  <c r="R95" i="68"/>
  <c r="P96" i="68"/>
  <c r="J99" i="68"/>
  <c r="H100" i="68"/>
  <c r="R103" i="68"/>
  <c r="P104" i="68"/>
  <c r="J107" i="68"/>
  <c r="H108" i="68"/>
  <c r="R111" i="68"/>
  <c r="P112" i="68"/>
  <c r="I115" i="68"/>
  <c r="Q124" i="68"/>
  <c r="G78" i="69"/>
  <c r="G76" i="69"/>
  <c r="O72" i="69"/>
  <c r="O76" i="69" s="1"/>
  <c r="G68" i="69"/>
  <c r="G64" i="69"/>
  <c r="G60" i="69"/>
  <c r="G79" i="69"/>
  <c r="G74" i="69"/>
  <c r="O66" i="69"/>
  <c r="O64" i="69"/>
  <c r="O56" i="69"/>
  <c r="O52" i="69"/>
  <c r="O48" i="69"/>
  <c r="O44" i="69"/>
  <c r="O40" i="69"/>
  <c r="O36" i="69"/>
  <c r="G33" i="69"/>
  <c r="G70" i="69"/>
  <c r="O62" i="69"/>
  <c r="O60" i="69"/>
  <c r="G57" i="69"/>
  <c r="G53" i="69"/>
  <c r="G49" i="69"/>
  <c r="G45" i="69"/>
  <c r="G41" i="69"/>
  <c r="G37" i="69"/>
  <c r="G75" i="69"/>
  <c r="G67" i="69"/>
  <c r="G65" i="69"/>
  <c r="O57" i="69"/>
  <c r="O53" i="69"/>
  <c r="O49" i="69"/>
  <c r="O45" i="69"/>
  <c r="O41" i="69"/>
  <c r="O37" i="69"/>
  <c r="O33" i="69"/>
  <c r="G81" i="69"/>
  <c r="G73" i="69"/>
  <c r="G77" i="69"/>
  <c r="O75" i="69"/>
  <c r="O79" i="69" s="1"/>
  <c r="G71" i="69"/>
  <c r="O63" i="69"/>
  <c r="O61" i="69"/>
  <c r="G59" i="69"/>
  <c r="G55" i="69"/>
  <c r="G51" i="69"/>
  <c r="G47" i="69"/>
  <c r="G43" i="69"/>
  <c r="G39" i="69"/>
  <c r="G35" i="69"/>
  <c r="G69" i="69"/>
  <c r="O65" i="69"/>
  <c r="O55" i="69"/>
  <c r="O47" i="69"/>
  <c r="O39" i="69"/>
  <c r="G52" i="69"/>
  <c r="G44" i="69"/>
  <c r="G36" i="69"/>
  <c r="G61" i="69"/>
  <c r="G54" i="69"/>
  <c r="G46" i="69"/>
  <c r="G38" i="69"/>
  <c r="G80" i="69"/>
  <c r="O67" i="69"/>
  <c r="O73" i="69" s="1"/>
  <c r="G62" i="69"/>
  <c r="G56" i="69"/>
  <c r="G48" i="69"/>
  <c r="G40" i="69"/>
  <c r="O35" i="69"/>
  <c r="O38" i="69"/>
  <c r="G42" i="69"/>
  <c r="O43" i="69"/>
  <c r="E124" i="68"/>
  <c r="E115" i="68"/>
  <c r="E119" i="68"/>
  <c r="E125" i="68" s="1"/>
  <c r="E118" i="68"/>
  <c r="E114" i="68"/>
  <c r="E116" i="68"/>
  <c r="E113" i="68"/>
  <c r="E109" i="68"/>
  <c r="E105" i="68"/>
  <c r="E101" i="68"/>
  <c r="E97" i="68"/>
  <c r="E93" i="68"/>
  <c r="E89" i="68"/>
  <c r="E85" i="68"/>
  <c r="E75" i="68"/>
  <c r="E71" i="68"/>
  <c r="E66" i="68"/>
  <c r="E62" i="68"/>
  <c r="E58" i="68"/>
  <c r="E54" i="68"/>
  <c r="E50" i="68"/>
  <c r="E112" i="68"/>
  <c r="E108" i="68"/>
  <c r="E104" i="68"/>
  <c r="E100" i="68"/>
  <c r="E96" i="68"/>
  <c r="E92" i="68"/>
  <c r="E88" i="68"/>
  <c r="E78" i="68"/>
  <c r="E74" i="68"/>
  <c r="E70" i="68"/>
  <c r="E68" i="68"/>
  <c r="E64" i="68"/>
  <c r="E60" i="68"/>
  <c r="E56" i="68"/>
  <c r="E52" i="68"/>
  <c r="E48" i="68"/>
  <c r="E44" i="68"/>
  <c r="E40" i="68"/>
  <c r="E36" i="68"/>
  <c r="E32" i="68"/>
  <c r="M124" i="68"/>
  <c r="M115" i="68"/>
  <c r="M119" i="68"/>
  <c r="M125" i="68" s="1"/>
  <c r="M118" i="68"/>
  <c r="M114" i="68"/>
  <c r="M113" i="68"/>
  <c r="M109" i="68"/>
  <c r="M105" i="68"/>
  <c r="M101" i="68"/>
  <c r="M97" i="68"/>
  <c r="M93" i="68"/>
  <c r="M89" i="68"/>
  <c r="M85" i="68"/>
  <c r="M75" i="68"/>
  <c r="M71" i="68"/>
  <c r="M66" i="68"/>
  <c r="M62" i="68"/>
  <c r="M58" i="68"/>
  <c r="M54" i="68"/>
  <c r="M50" i="68"/>
  <c r="M112" i="68"/>
  <c r="M108" i="68"/>
  <c r="M104" i="68"/>
  <c r="M100" i="68"/>
  <c r="M96" i="68"/>
  <c r="M92" i="68"/>
  <c r="M88" i="68"/>
  <c r="M78" i="68"/>
  <c r="M74" i="68"/>
  <c r="M70" i="68"/>
  <c r="M68" i="68"/>
  <c r="M64" i="68"/>
  <c r="M60" i="68"/>
  <c r="M56" i="68"/>
  <c r="M52" i="68"/>
  <c r="M48" i="68"/>
  <c r="M44" i="68"/>
  <c r="M40" i="68"/>
  <c r="M36" i="68"/>
  <c r="M32" i="68"/>
  <c r="J29" i="68"/>
  <c r="C30" i="68"/>
  <c r="Q31" i="68"/>
  <c r="J32" i="68"/>
  <c r="M33" i="68"/>
  <c r="P34" i="68"/>
  <c r="I35" i="68"/>
  <c r="E37" i="68"/>
  <c r="P37" i="68"/>
  <c r="H38" i="68"/>
  <c r="S38" i="68"/>
  <c r="H41" i="68"/>
  <c r="R41" i="68"/>
  <c r="K42" i="68"/>
  <c r="R44" i="68"/>
  <c r="J45" i="68"/>
  <c r="C46" i="68"/>
  <c r="Q47" i="68"/>
  <c r="H49" i="68"/>
  <c r="I51" i="68"/>
  <c r="R52" i="68"/>
  <c r="J54" i="68"/>
  <c r="H55" i="68"/>
  <c r="R58" i="68"/>
  <c r="P59" i="68"/>
  <c r="J62" i="68"/>
  <c r="H63" i="68"/>
  <c r="R66" i="68"/>
  <c r="P67" i="68"/>
  <c r="M69" i="68"/>
  <c r="I70" i="68"/>
  <c r="E72" i="68"/>
  <c r="C73" i="68"/>
  <c r="S73" i="68"/>
  <c r="Q74" i="68"/>
  <c r="M76" i="68"/>
  <c r="K77" i="68"/>
  <c r="I78" i="68"/>
  <c r="E86" i="68"/>
  <c r="C87" i="68"/>
  <c r="S87" i="68"/>
  <c r="Q88" i="68"/>
  <c r="M90" i="68"/>
  <c r="K91" i="68"/>
  <c r="I92" i="68"/>
  <c r="E94" i="68"/>
  <c r="C95" i="68"/>
  <c r="S95" i="68"/>
  <c r="Q96" i="68"/>
  <c r="M98" i="68"/>
  <c r="K99" i="68"/>
  <c r="I100" i="68"/>
  <c r="E102" i="68"/>
  <c r="C103" i="68"/>
  <c r="S103" i="68"/>
  <c r="Q104" i="68"/>
  <c r="M106" i="68"/>
  <c r="I108" i="68"/>
  <c r="E110" i="68"/>
  <c r="C111" i="68"/>
  <c r="S111" i="68"/>
  <c r="Q112" i="68"/>
  <c r="P113" i="68"/>
  <c r="J115" i="68"/>
  <c r="R124" i="68"/>
  <c r="D41" i="69"/>
  <c r="O50" i="69"/>
  <c r="D61" i="69"/>
  <c r="L67" i="69"/>
  <c r="L73" i="69" s="1"/>
  <c r="Q63" i="70"/>
  <c r="I101" i="68"/>
  <c r="Q105" i="68"/>
  <c r="I109" i="68"/>
  <c r="O42" i="69"/>
  <c r="G63" i="69"/>
  <c r="G72" i="69"/>
  <c r="G82" i="69"/>
  <c r="H117" i="68"/>
  <c r="H124" i="68"/>
  <c r="H115" i="68"/>
  <c r="P117" i="68"/>
  <c r="P124" i="68"/>
  <c r="P115" i="68"/>
  <c r="C29" i="68"/>
  <c r="K29" i="68"/>
  <c r="S29" i="68"/>
  <c r="C33" i="68"/>
  <c r="K33" i="68"/>
  <c r="S33" i="68"/>
  <c r="C37" i="68"/>
  <c r="K37" i="68"/>
  <c r="S37" i="68"/>
  <c r="C41" i="68"/>
  <c r="K41" i="68"/>
  <c r="S41" i="68"/>
  <c r="C45" i="68"/>
  <c r="K45" i="68"/>
  <c r="S45" i="68"/>
  <c r="C49" i="68"/>
  <c r="K49" i="68"/>
  <c r="S49" i="68"/>
  <c r="C53" i="68"/>
  <c r="K53" i="68"/>
  <c r="S53" i="68"/>
  <c r="C57" i="68"/>
  <c r="K57" i="68"/>
  <c r="S57" i="68"/>
  <c r="C61" i="68"/>
  <c r="K61" i="68"/>
  <c r="S61" i="68"/>
  <c r="H71" i="68"/>
  <c r="P71" i="68"/>
  <c r="H75" i="68"/>
  <c r="P75" i="68"/>
  <c r="H85" i="68"/>
  <c r="P85" i="68"/>
  <c r="H89" i="68"/>
  <c r="P89" i="68"/>
  <c r="H93" i="68"/>
  <c r="P93" i="68"/>
  <c r="H97" i="68"/>
  <c r="P97" i="68"/>
  <c r="H101" i="68"/>
  <c r="P101" i="68"/>
  <c r="H105" i="68"/>
  <c r="P105" i="68"/>
  <c r="H109" i="68"/>
  <c r="P109" i="68"/>
  <c r="H113" i="68"/>
  <c r="P114" i="68"/>
  <c r="H118" i="68"/>
  <c r="E81" i="69"/>
  <c r="E77" i="69"/>
  <c r="M78" i="69"/>
  <c r="E72" i="69"/>
  <c r="E67" i="69"/>
  <c r="E63" i="69"/>
  <c r="E76" i="69"/>
  <c r="E66" i="69"/>
  <c r="E64" i="69"/>
  <c r="M59" i="69"/>
  <c r="M55" i="69"/>
  <c r="M51" i="69"/>
  <c r="M47" i="69"/>
  <c r="M43" i="69"/>
  <c r="M39" i="69"/>
  <c r="M35" i="69"/>
  <c r="E80" i="69"/>
  <c r="E79" i="69"/>
  <c r="E78" i="69"/>
  <c r="E69" i="69"/>
  <c r="E62" i="69"/>
  <c r="E60" i="69"/>
  <c r="E56" i="69"/>
  <c r="E52" i="69"/>
  <c r="E48" i="69"/>
  <c r="E44" i="69"/>
  <c r="E40" i="69"/>
  <c r="E36" i="69"/>
  <c r="E74" i="69"/>
  <c r="M66" i="69"/>
  <c r="M64" i="69"/>
  <c r="M56" i="69"/>
  <c r="M52" i="69"/>
  <c r="M48" i="69"/>
  <c r="M44" i="69"/>
  <c r="M40" i="69"/>
  <c r="M36" i="69"/>
  <c r="E33" i="69"/>
  <c r="M72" i="69"/>
  <c r="M76" i="69" s="1"/>
  <c r="E70" i="69"/>
  <c r="E73" i="69"/>
  <c r="M67" i="69"/>
  <c r="M73" i="69" s="1"/>
  <c r="E61" i="69"/>
  <c r="E58" i="69"/>
  <c r="E54" i="69"/>
  <c r="E50" i="69"/>
  <c r="E46" i="69"/>
  <c r="E42" i="69"/>
  <c r="E38" i="69"/>
  <c r="E34" i="69"/>
  <c r="M33" i="69"/>
  <c r="P36" i="69"/>
  <c r="E39" i="69"/>
  <c r="P44" i="69"/>
  <c r="E47" i="69"/>
  <c r="E55" i="69"/>
  <c r="N71" i="70"/>
  <c r="E33" i="70"/>
  <c r="N33" i="70" s="1"/>
  <c r="F6" i="70"/>
  <c r="C116" i="68"/>
  <c r="C124" i="68"/>
  <c r="C115" i="68"/>
  <c r="K116" i="68"/>
  <c r="K124" i="68"/>
  <c r="K115" i="68"/>
  <c r="S116" i="68"/>
  <c r="S124" i="68"/>
  <c r="S115" i="68"/>
  <c r="H32" i="68"/>
  <c r="P32" i="68"/>
  <c r="H36" i="68"/>
  <c r="P36" i="68"/>
  <c r="H40" i="68"/>
  <c r="P40" i="68"/>
  <c r="H44" i="68"/>
  <c r="P44" i="68"/>
  <c r="H48" i="68"/>
  <c r="P48" i="68"/>
  <c r="H52" i="68"/>
  <c r="P52" i="68"/>
  <c r="H56" i="68"/>
  <c r="P56" i="68"/>
  <c r="H60" i="68"/>
  <c r="P60" i="68"/>
  <c r="H64" i="68"/>
  <c r="P64" i="68"/>
  <c r="H68" i="68"/>
  <c r="P68" i="68"/>
  <c r="C71" i="68"/>
  <c r="K71" i="68"/>
  <c r="S71" i="68"/>
  <c r="C75" i="68"/>
  <c r="K75" i="68"/>
  <c r="S75" i="68"/>
  <c r="C85" i="68"/>
  <c r="K85" i="68"/>
  <c r="S85" i="68"/>
  <c r="C89" i="68"/>
  <c r="K89" i="68"/>
  <c r="S89" i="68"/>
  <c r="C93" i="68"/>
  <c r="K93" i="68"/>
  <c r="S93" i="68"/>
  <c r="C97" i="68"/>
  <c r="K97" i="68"/>
  <c r="S97" i="68"/>
  <c r="C101" i="68"/>
  <c r="K101" i="68"/>
  <c r="S101" i="68"/>
  <c r="C105" i="68"/>
  <c r="K105" i="68"/>
  <c r="S105" i="68"/>
  <c r="C109" i="68"/>
  <c r="K109" i="68"/>
  <c r="S109" i="68"/>
  <c r="C113" i="68"/>
  <c r="K113" i="68"/>
  <c r="P116" i="68"/>
  <c r="K119" i="68"/>
  <c r="K125" i="68" s="1"/>
  <c r="P78" i="69"/>
  <c r="H73" i="69"/>
  <c r="H69" i="69"/>
  <c r="P64" i="69"/>
  <c r="P60" i="69"/>
  <c r="H78" i="69"/>
  <c r="H70" i="69"/>
  <c r="P62" i="69"/>
  <c r="H57" i="69"/>
  <c r="H53" i="69"/>
  <c r="H49" i="69"/>
  <c r="H45" i="69"/>
  <c r="H41" i="69"/>
  <c r="H37" i="69"/>
  <c r="H75" i="69"/>
  <c r="P72" i="69"/>
  <c r="P76" i="69" s="1"/>
  <c r="H67" i="69"/>
  <c r="H65" i="69"/>
  <c r="P57" i="69"/>
  <c r="P53" i="69"/>
  <c r="P49" i="69"/>
  <c r="P45" i="69"/>
  <c r="P41" i="69"/>
  <c r="P37" i="69"/>
  <c r="P33" i="69"/>
  <c r="H81" i="69"/>
  <c r="H63" i="69"/>
  <c r="H61" i="69"/>
  <c r="H58" i="69"/>
  <c r="H54" i="69"/>
  <c r="H50" i="69"/>
  <c r="H46" i="69"/>
  <c r="H42" i="69"/>
  <c r="H38" i="69"/>
  <c r="H34" i="69"/>
  <c r="P67" i="69"/>
  <c r="P73" i="69" s="1"/>
  <c r="P65" i="69"/>
  <c r="H82" i="69"/>
  <c r="H68" i="69"/>
  <c r="H66" i="69"/>
  <c r="P59" i="69"/>
  <c r="P55" i="69"/>
  <c r="P51" i="69"/>
  <c r="P47" i="69"/>
  <c r="P43" i="69"/>
  <c r="P39" i="69"/>
  <c r="P35" i="69"/>
  <c r="P34" i="69"/>
  <c r="P42" i="69"/>
  <c r="P50" i="69"/>
  <c r="E53" i="69"/>
  <c r="P58" i="69"/>
  <c r="M62" i="69"/>
  <c r="E71" i="69"/>
  <c r="H77" i="69"/>
  <c r="H80" i="69"/>
  <c r="E39" i="71"/>
  <c r="E44" i="71"/>
  <c r="E42" i="71"/>
  <c r="E37" i="71"/>
  <c r="E43" i="71"/>
  <c r="E38" i="71"/>
  <c r="E45" i="71"/>
  <c r="E40" i="71"/>
  <c r="M39" i="71"/>
  <c r="M44" i="71"/>
  <c r="M42" i="71"/>
  <c r="M37" i="71"/>
  <c r="M41" i="71"/>
  <c r="M45" i="71"/>
  <c r="M40" i="71"/>
  <c r="M36" i="71"/>
  <c r="M38" i="71"/>
  <c r="E134" i="71"/>
  <c r="E126" i="71"/>
  <c r="E118" i="71"/>
  <c r="E110" i="71"/>
  <c r="E102" i="71"/>
  <c r="E87" i="71"/>
  <c r="E79" i="71"/>
  <c r="E71" i="71"/>
  <c r="E63" i="71"/>
  <c r="E55" i="71"/>
  <c r="E139" i="71"/>
  <c r="E131" i="71"/>
  <c r="E123" i="71"/>
  <c r="E115" i="71"/>
  <c r="E107" i="71"/>
  <c r="E99" i="71"/>
  <c r="E84" i="71"/>
  <c r="E76" i="71"/>
  <c r="E68" i="71"/>
  <c r="E60" i="71"/>
  <c r="E52" i="71"/>
  <c r="E140" i="71"/>
  <c r="E135" i="71"/>
  <c r="E113" i="71"/>
  <c r="E108" i="71"/>
  <c r="E103" i="71"/>
  <c r="E90" i="71"/>
  <c r="E85" i="71"/>
  <c r="E80" i="71"/>
  <c r="E138" i="71"/>
  <c r="E121" i="71"/>
  <c r="E116" i="71"/>
  <c r="E111" i="71"/>
  <c r="E146" i="71"/>
  <c r="E137" i="71"/>
  <c r="E133" i="71"/>
  <c r="E128" i="71"/>
  <c r="E109" i="71"/>
  <c r="E104" i="71"/>
  <c r="E75" i="71"/>
  <c r="E70" i="71"/>
  <c r="E122" i="71"/>
  <c r="E117" i="71"/>
  <c r="E112" i="71"/>
  <c r="E106" i="71"/>
  <c r="E101" i="71"/>
  <c r="E132" i="71"/>
  <c r="E127" i="71"/>
  <c r="E82" i="71"/>
  <c r="E77" i="71"/>
  <c r="E72" i="71"/>
  <c r="E66" i="71"/>
  <c r="E61" i="71"/>
  <c r="E56" i="71"/>
  <c r="E89" i="71"/>
  <c r="E69" i="71"/>
  <c r="E130" i="71"/>
  <c r="E125" i="71"/>
  <c r="E120" i="71"/>
  <c r="E114" i="71"/>
  <c r="E105" i="71"/>
  <c r="E100" i="71"/>
  <c r="E86" i="71"/>
  <c r="E81" i="71"/>
  <c r="E67" i="71"/>
  <c r="E62" i="71"/>
  <c r="E57" i="71"/>
  <c r="E119" i="71"/>
  <c r="E136" i="71"/>
  <c r="E83" i="71"/>
  <c r="E124" i="71"/>
  <c r="E129" i="71"/>
  <c r="E97" i="71"/>
  <c r="E65" i="71"/>
  <c r="E78" i="71"/>
  <c r="E74" i="71"/>
  <c r="E51" i="71"/>
  <c r="E98" i="71"/>
  <c r="E88" i="71"/>
  <c r="E147" i="71"/>
  <c r="E141" i="71"/>
  <c r="E64" i="71"/>
  <c r="M134" i="71"/>
  <c r="M126" i="71"/>
  <c r="M118" i="71"/>
  <c r="M110" i="71"/>
  <c r="M102" i="71"/>
  <c r="M87" i="71"/>
  <c r="M79" i="71"/>
  <c r="M71" i="71"/>
  <c r="M63" i="71"/>
  <c r="M55" i="71"/>
  <c r="M139" i="71"/>
  <c r="M131" i="71"/>
  <c r="M123" i="71"/>
  <c r="M115" i="71"/>
  <c r="M107" i="71"/>
  <c r="M99" i="71"/>
  <c r="M84" i="71"/>
  <c r="M76" i="71"/>
  <c r="M68" i="71"/>
  <c r="M60" i="71"/>
  <c r="M52" i="71"/>
  <c r="M137" i="71"/>
  <c r="M132" i="71"/>
  <c r="M127" i="71"/>
  <c r="M105" i="71"/>
  <c r="M100" i="71"/>
  <c r="M82" i="71"/>
  <c r="M77" i="71"/>
  <c r="M72" i="71"/>
  <c r="M146" i="71"/>
  <c r="M140" i="71"/>
  <c r="M135" i="71"/>
  <c r="M113" i="71"/>
  <c r="M130" i="71"/>
  <c r="M125" i="71"/>
  <c r="M120" i="71"/>
  <c r="M86" i="71"/>
  <c r="M81" i="71"/>
  <c r="M114" i="71"/>
  <c r="M129" i="71"/>
  <c r="M124" i="71"/>
  <c r="M119" i="71"/>
  <c r="M88" i="71"/>
  <c r="M75" i="71"/>
  <c r="M70" i="71"/>
  <c r="M58" i="71"/>
  <c r="M53" i="71"/>
  <c r="M147" i="71"/>
  <c r="M138" i="71"/>
  <c r="M133" i="71"/>
  <c r="M128" i="71"/>
  <c r="M109" i="71"/>
  <c r="M104" i="71"/>
  <c r="M141" i="71"/>
  <c r="M136" i="71"/>
  <c r="M106" i="71"/>
  <c r="M101" i="71"/>
  <c r="M122" i="71"/>
  <c r="M117" i="71"/>
  <c r="M112" i="71"/>
  <c r="M98" i="71"/>
  <c r="M59" i="71"/>
  <c r="M54" i="71"/>
  <c r="M116" i="71"/>
  <c r="M108" i="71"/>
  <c r="M80" i="71"/>
  <c r="M64" i="71"/>
  <c r="M121" i="71"/>
  <c r="M103" i="71"/>
  <c r="M97" i="71"/>
  <c r="M73" i="71"/>
  <c r="M85" i="71"/>
  <c r="M74" i="71"/>
  <c r="M69" i="71"/>
  <c r="M67" i="71"/>
  <c r="M62" i="71"/>
  <c r="M57" i="71"/>
  <c r="M83" i="71"/>
  <c r="M65" i="71"/>
  <c r="M90" i="71"/>
  <c r="M56" i="71"/>
  <c r="M61" i="71"/>
  <c r="M111" i="71"/>
  <c r="M89" i="71"/>
  <c r="M66" i="71"/>
  <c r="G40" i="71"/>
  <c r="G41" i="71"/>
  <c r="G44" i="71"/>
  <c r="G39" i="71"/>
  <c r="G43" i="71"/>
  <c r="G38" i="71"/>
  <c r="O41" i="71"/>
  <c r="O40" i="71"/>
  <c r="G138" i="71"/>
  <c r="G133" i="71"/>
  <c r="G111" i="71"/>
  <c r="G106" i="71"/>
  <c r="G101" i="71"/>
  <c r="G88" i="71"/>
  <c r="G83" i="71"/>
  <c r="G78" i="71"/>
  <c r="G136" i="71"/>
  <c r="G141" i="71"/>
  <c r="G119" i="71"/>
  <c r="G114" i="71"/>
  <c r="G127" i="71"/>
  <c r="G122" i="71"/>
  <c r="G117" i="71"/>
  <c r="G72" i="71"/>
  <c r="G131" i="71"/>
  <c r="G126" i="71"/>
  <c r="G103" i="71"/>
  <c r="G98" i="71"/>
  <c r="G89" i="71"/>
  <c r="G84" i="71"/>
  <c r="G79" i="71"/>
  <c r="G64" i="71"/>
  <c r="G59" i="71"/>
  <c r="G54" i="71"/>
  <c r="G120" i="71"/>
  <c r="G115" i="71"/>
  <c r="G130" i="71"/>
  <c r="G125" i="71"/>
  <c r="G110" i="71"/>
  <c r="G86" i="71"/>
  <c r="G107" i="71"/>
  <c r="G102" i="71"/>
  <c r="G73" i="71"/>
  <c r="G65" i="71"/>
  <c r="G60" i="71"/>
  <c r="G55" i="71"/>
  <c r="G75" i="71"/>
  <c r="G70" i="71"/>
  <c r="G56" i="71"/>
  <c r="G51" i="71"/>
  <c r="G71" i="71"/>
  <c r="G139" i="71"/>
  <c r="G87" i="71"/>
  <c r="G80" i="71"/>
  <c r="G76" i="71"/>
  <c r="G135" i="71"/>
  <c r="G104" i="71"/>
  <c r="G99" i="71"/>
  <c r="G67" i="71"/>
  <c r="G62" i="71"/>
  <c r="G63" i="71"/>
  <c r="G134" i="71"/>
  <c r="G112" i="71"/>
  <c r="G57" i="71"/>
  <c r="G52" i="71"/>
  <c r="G68" i="71"/>
  <c r="O135" i="71"/>
  <c r="O130" i="71"/>
  <c r="O125" i="71"/>
  <c r="O103" i="71"/>
  <c r="O98" i="71"/>
  <c r="O80" i="71"/>
  <c r="O75" i="71"/>
  <c r="O70" i="71"/>
  <c r="O138" i="71"/>
  <c r="O133" i="71"/>
  <c r="O111" i="71"/>
  <c r="O119" i="71"/>
  <c r="O114" i="71"/>
  <c r="O107" i="71"/>
  <c r="O102" i="71"/>
  <c r="O88" i="71"/>
  <c r="O83" i="71"/>
  <c r="O78" i="71"/>
  <c r="O104" i="71"/>
  <c r="O99" i="71"/>
  <c r="O136" i="71"/>
  <c r="O128" i="71"/>
  <c r="O123" i="71"/>
  <c r="O118" i="71"/>
  <c r="O109" i="71"/>
  <c r="O56" i="71"/>
  <c r="O51" i="71"/>
  <c r="O141" i="71"/>
  <c r="O139" i="71"/>
  <c r="O134" i="71"/>
  <c r="O112" i="71"/>
  <c r="O106" i="71"/>
  <c r="O101" i="71"/>
  <c r="O127" i="71"/>
  <c r="O122" i="71"/>
  <c r="O117" i="71"/>
  <c r="O87" i="71"/>
  <c r="O131" i="71"/>
  <c r="O126" i="71"/>
  <c r="O89" i="71"/>
  <c r="O84" i="71"/>
  <c r="O79" i="71"/>
  <c r="O57" i="71"/>
  <c r="O52" i="71"/>
  <c r="O72" i="71"/>
  <c r="O110" i="71"/>
  <c r="O81" i="71"/>
  <c r="O73" i="71"/>
  <c r="O63" i="71"/>
  <c r="O68" i="71"/>
  <c r="O67" i="71"/>
  <c r="O62" i="71"/>
  <c r="O76" i="71"/>
  <c r="O64" i="71"/>
  <c r="O59" i="71"/>
  <c r="O54" i="71"/>
  <c r="O71" i="71"/>
  <c r="O65" i="71"/>
  <c r="O115" i="71"/>
  <c r="O44" i="71"/>
  <c r="C51" i="68"/>
  <c r="K51" i="68"/>
  <c r="S51" i="68"/>
  <c r="C55" i="68"/>
  <c r="K55" i="68"/>
  <c r="S55" i="68"/>
  <c r="C59" i="68"/>
  <c r="K59" i="68"/>
  <c r="S59" i="68"/>
  <c r="C63" i="68"/>
  <c r="K63" i="68"/>
  <c r="S63" i="68"/>
  <c r="C67" i="68"/>
  <c r="K67" i="68"/>
  <c r="S67" i="68"/>
  <c r="H69" i="68"/>
  <c r="P69" i="68"/>
  <c r="H73" i="68"/>
  <c r="P73" i="68"/>
  <c r="H77" i="68"/>
  <c r="P77" i="68"/>
  <c r="H87" i="68"/>
  <c r="P87" i="68"/>
  <c r="H91" i="68"/>
  <c r="P91" i="68"/>
  <c r="H95" i="68"/>
  <c r="P95" i="68"/>
  <c r="H99" i="68"/>
  <c r="P99" i="68"/>
  <c r="H103" i="68"/>
  <c r="P103" i="68"/>
  <c r="H107" i="68"/>
  <c r="P107" i="68"/>
  <c r="H111" i="68"/>
  <c r="P111" i="68"/>
  <c r="H114" i="68"/>
  <c r="P118" i="68"/>
  <c r="P40" i="69"/>
  <c r="P48" i="69"/>
  <c r="P56" i="69"/>
  <c r="E59" i="69"/>
  <c r="H60" i="69"/>
  <c r="M61" i="69"/>
  <c r="M65" i="69"/>
  <c r="M75" i="69"/>
  <c r="M79" i="69" s="1"/>
  <c r="E53" i="71"/>
  <c r="G81" i="71"/>
  <c r="H57" i="68"/>
  <c r="P57" i="68"/>
  <c r="H61" i="68"/>
  <c r="P61" i="68"/>
  <c r="H65" i="68"/>
  <c r="P65" i="68"/>
  <c r="C72" i="68"/>
  <c r="K72" i="68"/>
  <c r="S72" i="68"/>
  <c r="C76" i="68"/>
  <c r="K76" i="68"/>
  <c r="S76" i="68"/>
  <c r="C86" i="68"/>
  <c r="K86" i="68"/>
  <c r="S86" i="68"/>
  <c r="C90" i="68"/>
  <c r="K90" i="68"/>
  <c r="S90" i="68"/>
  <c r="C94" i="68"/>
  <c r="K94" i="68"/>
  <c r="S94" i="68"/>
  <c r="C98" i="68"/>
  <c r="K98" i="68"/>
  <c r="S98" i="68"/>
  <c r="C102" i="68"/>
  <c r="K102" i="68"/>
  <c r="S102" i="68"/>
  <c r="C106" i="68"/>
  <c r="K106" i="68"/>
  <c r="S106" i="68"/>
  <c r="C110" i="68"/>
  <c r="K110" i="68"/>
  <c r="S110" i="68"/>
  <c r="C117" i="68"/>
  <c r="S117" i="68"/>
  <c r="P119" i="68"/>
  <c r="P125" i="68" s="1"/>
  <c r="H44" i="69"/>
  <c r="H52" i="69"/>
  <c r="M54" i="69"/>
  <c r="H64" i="69"/>
  <c r="H71" i="69"/>
  <c r="P75" i="69"/>
  <c r="P79" i="69" s="1"/>
  <c r="E82" i="69"/>
  <c r="E36" i="71"/>
  <c r="O39" i="71"/>
  <c r="M43" i="71"/>
  <c r="M78" i="71"/>
  <c r="G123" i="71"/>
  <c r="G128" i="71"/>
  <c r="F82" i="69"/>
  <c r="F78" i="69"/>
  <c r="F79" i="69"/>
  <c r="F81" i="69"/>
  <c r="N75" i="69"/>
  <c r="N79" i="69" s="1"/>
  <c r="N67" i="69"/>
  <c r="N73" i="69" s="1"/>
  <c r="N63" i="69"/>
  <c r="N34" i="69"/>
  <c r="C37" i="69"/>
  <c r="N38" i="69"/>
  <c r="C41" i="69"/>
  <c r="N42" i="69"/>
  <c r="C45" i="69"/>
  <c r="N46" i="69"/>
  <c r="C49" i="69"/>
  <c r="N50" i="69"/>
  <c r="C53" i="69"/>
  <c r="N54" i="69"/>
  <c r="C57" i="69"/>
  <c r="N58" i="69"/>
  <c r="K60" i="69"/>
  <c r="N65" i="69"/>
  <c r="C67" i="69"/>
  <c r="C70" i="69"/>
  <c r="K72" i="69"/>
  <c r="K76" i="69" s="1"/>
  <c r="C75" i="69"/>
  <c r="N78" i="69"/>
  <c r="C81" i="69"/>
  <c r="M34" i="70"/>
  <c r="O36" i="70"/>
  <c r="F38" i="70"/>
  <c r="P42" i="70"/>
  <c r="G44" i="70"/>
  <c r="D45" i="70"/>
  <c r="M46" i="70"/>
  <c r="D48" i="70"/>
  <c r="P49" i="70"/>
  <c r="F52" i="70"/>
  <c r="D53" i="70"/>
  <c r="P54" i="70"/>
  <c r="M55" i="70"/>
  <c r="G57" i="70"/>
  <c r="D58" i="70"/>
  <c r="M60" i="70"/>
  <c r="G62" i="70"/>
  <c r="F63" i="70"/>
  <c r="P65" i="70"/>
  <c r="M67" i="70"/>
  <c r="F82" i="70"/>
  <c r="C100" i="71"/>
  <c r="M73" i="70"/>
  <c r="D78" i="70"/>
  <c r="M68" i="70"/>
  <c r="M74" i="70" s="1"/>
  <c r="M66" i="70"/>
  <c r="D83" i="70"/>
  <c r="D71" i="70"/>
  <c r="E74" i="70"/>
  <c r="E77" i="70"/>
  <c r="E73" i="70"/>
  <c r="E70" i="70"/>
  <c r="E69" i="70"/>
  <c r="N68" i="70"/>
  <c r="N74" i="70" s="1"/>
  <c r="E68" i="70"/>
  <c r="N67" i="70"/>
  <c r="E67" i="70"/>
  <c r="N66" i="70"/>
  <c r="E66" i="70"/>
  <c r="N65" i="70"/>
  <c r="E65" i="70"/>
  <c r="N64" i="70"/>
  <c r="E64" i="70"/>
  <c r="N63" i="70"/>
  <c r="E63" i="70"/>
  <c r="N62" i="70"/>
  <c r="E62" i="70"/>
  <c r="N61" i="70"/>
  <c r="E61" i="70"/>
  <c r="N60" i="70"/>
  <c r="E60" i="70"/>
  <c r="N59" i="70"/>
  <c r="E59" i="70"/>
  <c r="N58" i="70"/>
  <c r="E58" i="70"/>
  <c r="N57" i="70"/>
  <c r="E57" i="70"/>
  <c r="N56" i="70"/>
  <c r="E56" i="70"/>
  <c r="N55" i="70"/>
  <c r="E55" i="70"/>
  <c r="N54" i="70"/>
  <c r="E54" i="70"/>
  <c r="N53" i="70"/>
  <c r="E53" i="70"/>
  <c r="N52" i="70"/>
  <c r="E52" i="70"/>
  <c r="N51" i="70"/>
  <c r="E51" i="70"/>
  <c r="N50" i="70"/>
  <c r="E50" i="70"/>
  <c r="N49" i="70"/>
  <c r="E49" i="70"/>
  <c r="N48" i="70"/>
  <c r="E48" i="70"/>
  <c r="N47" i="70"/>
  <c r="E47" i="70"/>
  <c r="N46" i="70"/>
  <c r="E46" i="70"/>
  <c r="N45" i="70"/>
  <c r="E45" i="70"/>
  <c r="N44" i="70"/>
  <c r="E44" i="70"/>
  <c r="N43" i="70"/>
  <c r="E43" i="70"/>
  <c r="N42" i="70"/>
  <c r="E42" i="70"/>
  <c r="N41" i="70"/>
  <c r="E41" i="70"/>
  <c r="N40" i="70"/>
  <c r="E40" i="70"/>
  <c r="N39" i="70"/>
  <c r="E39" i="70"/>
  <c r="N38" i="70"/>
  <c r="E38" i="70"/>
  <c r="N37" i="70"/>
  <c r="E37" i="70"/>
  <c r="N36" i="70"/>
  <c r="E36" i="70"/>
  <c r="N35" i="70"/>
  <c r="E35" i="70"/>
  <c r="N34" i="70"/>
  <c r="E82" i="70"/>
  <c r="E78" i="70"/>
  <c r="E76" i="70"/>
  <c r="E75" i="70"/>
  <c r="E81" i="70"/>
  <c r="E79" i="70"/>
  <c r="E80" i="70"/>
  <c r="D36" i="70"/>
  <c r="M37" i="70"/>
  <c r="D49" i="70"/>
  <c r="M51" i="70"/>
  <c r="D54" i="70"/>
  <c r="M56" i="70"/>
  <c r="F64" i="70"/>
  <c r="D65" i="70"/>
  <c r="E71" i="70"/>
  <c r="D74" i="70"/>
  <c r="M76" i="70"/>
  <c r="E83" i="70"/>
  <c r="K35" i="69"/>
  <c r="F37" i="69"/>
  <c r="K39" i="69"/>
  <c r="F41" i="69"/>
  <c r="K43" i="69"/>
  <c r="F45" i="69"/>
  <c r="K47" i="69"/>
  <c r="F49" i="69"/>
  <c r="K51" i="69"/>
  <c r="F53" i="69"/>
  <c r="K55" i="69"/>
  <c r="F57" i="69"/>
  <c r="K59" i="69"/>
  <c r="N60" i="69"/>
  <c r="N62" i="69"/>
  <c r="C64" i="69"/>
  <c r="F70" i="69"/>
  <c r="C72" i="69"/>
  <c r="N72" i="69"/>
  <c r="N76" i="69" s="1"/>
  <c r="C76" i="69"/>
  <c r="C79" i="69"/>
  <c r="C80" i="69"/>
  <c r="N73" i="70"/>
  <c r="N76" i="70"/>
  <c r="F71" i="70"/>
  <c r="F76" i="70"/>
  <c r="F75" i="70"/>
  <c r="F81" i="70"/>
  <c r="F83" i="70"/>
  <c r="F74" i="70"/>
  <c r="F79" i="70"/>
  <c r="F77" i="70"/>
  <c r="F70" i="70"/>
  <c r="O67" i="70"/>
  <c r="O65" i="70"/>
  <c r="O63" i="70"/>
  <c r="O61" i="70"/>
  <c r="O59" i="70"/>
  <c r="O57" i="70"/>
  <c r="O55" i="70"/>
  <c r="O53" i="70"/>
  <c r="O51" i="70"/>
  <c r="O49" i="70"/>
  <c r="O47" i="70"/>
  <c r="O45" i="70"/>
  <c r="O43" i="70"/>
  <c r="O41" i="70"/>
  <c r="O39" i="70"/>
  <c r="O37" i="70"/>
  <c r="O35" i="70"/>
  <c r="F78" i="70"/>
  <c r="O68" i="70"/>
  <c r="O74" i="70" s="1"/>
  <c r="O66" i="70"/>
  <c r="O64" i="70"/>
  <c r="O62" i="70"/>
  <c r="O60" i="70"/>
  <c r="O58" i="70"/>
  <c r="O56" i="70"/>
  <c r="O54" i="70"/>
  <c r="O52" i="70"/>
  <c r="O50" i="70"/>
  <c r="F36" i="70"/>
  <c r="P40" i="70"/>
  <c r="G42" i="70"/>
  <c r="D43" i="70"/>
  <c r="M44" i="70"/>
  <c r="D46" i="70"/>
  <c r="M47" i="70"/>
  <c r="F49" i="70"/>
  <c r="P51" i="70"/>
  <c r="F54" i="70"/>
  <c r="D55" i="70"/>
  <c r="P56" i="70"/>
  <c r="M57" i="70"/>
  <c r="G59" i="70"/>
  <c r="D60" i="70"/>
  <c r="M62" i="70"/>
  <c r="F65" i="70"/>
  <c r="F80" i="70"/>
  <c r="J35" i="71"/>
  <c r="R35" i="71"/>
  <c r="F33" i="69"/>
  <c r="C35" i="69"/>
  <c r="N36" i="69"/>
  <c r="C39" i="69"/>
  <c r="N40" i="69"/>
  <c r="C43" i="69"/>
  <c r="N44" i="69"/>
  <c r="C47" i="69"/>
  <c r="N48" i="69"/>
  <c r="C51" i="69"/>
  <c r="N52" i="69"/>
  <c r="C55" i="69"/>
  <c r="N56" i="69"/>
  <c r="C59" i="69"/>
  <c r="K61" i="69"/>
  <c r="N64" i="69"/>
  <c r="N66" i="69"/>
  <c r="F74" i="69"/>
  <c r="G73" i="70"/>
  <c r="G72" i="70"/>
  <c r="G77" i="70"/>
  <c r="G75" i="70"/>
  <c r="G71" i="70"/>
  <c r="G83" i="70"/>
  <c r="G79" i="70"/>
  <c r="G74" i="70"/>
  <c r="G69" i="70"/>
  <c r="G67" i="70"/>
  <c r="G70" i="70"/>
  <c r="G76" i="70"/>
  <c r="E34" i="70"/>
  <c r="G36" i="70"/>
  <c r="D37" i="70"/>
  <c r="M38" i="70"/>
  <c r="D40" i="70"/>
  <c r="M41" i="70"/>
  <c r="F43" i="70"/>
  <c r="O44" i="70"/>
  <c r="F46" i="70"/>
  <c r="P47" i="70"/>
  <c r="G49" i="70"/>
  <c r="D50" i="70"/>
  <c r="M52" i="70"/>
  <c r="G54" i="70"/>
  <c r="F55" i="70"/>
  <c r="P57" i="70"/>
  <c r="F60" i="70"/>
  <c r="D61" i="70"/>
  <c r="P62" i="70"/>
  <c r="M63" i="70"/>
  <c r="G65" i="70"/>
  <c r="D66" i="70"/>
  <c r="D67" i="70"/>
  <c r="D68" i="70"/>
  <c r="D69" i="70"/>
  <c r="G80" i="70"/>
  <c r="C41" i="71"/>
  <c r="C38" i="71"/>
  <c r="C44" i="71"/>
  <c r="C39" i="71"/>
  <c r="C45" i="71"/>
  <c r="C40" i="71"/>
  <c r="K41" i="71"/>
  <c r="K38" i="71"/>
  <c r="K37" i="71"/>
  <c r="K43" i="71"/>
  <c r="K36" i="71"/>
  <c r="C136" i="71"/>
  <c r="C128" i="71"/>
  <c r="C120" i="71"/>
  <c r="C112" i="71"/>
  <c r="C104" i="71"/>
  <c r="C89" i="71"/>
  <c r="C81" i="71"/>
  <c r="C73" i="71"/>
  <c r="C65" i="71"/>
  <c r="C57" i="71"/>
  <c r="C147" i="71"/>
  <c r="C146" i="71"/>
  <c r="C141" i="71"/>
  <c r="C133" i="71"/>
  <c r="C125" i="71"/>
  <c r="C117" i="71"/>
  <c r="C109" i="71"/>
  <c r="C101" i="71"/>
  <c r="C86" i="71"/>
  <c r="C78" i="71"/>
  <c r="C70" i="71"/>
  <c r="C62" i="71"/>
  <c r="C54" i="71"/>
  <c r="C137" i="71"/>
  <c r="C115" i="71"/>
  <c r="C110" i="71"/>
  <c r="C105" i="71"/>
  <c r="C87" i="71"/>
  <c r="C82" i="71"/>
  <c r="C140" i="71"/>
  <c r="C135" i="71"/>
  <c r="C123" i="71"/>
  <c r="C118" i="71"/>
  <c r="C113" i="71"/>
  <c r="C138" i="71"/>
  <c r="C129" i="71"/>
  <c r="C107" i="71"/>
  <c r="C102" i="71"/>
  <c r="C97" i="71"/>
  <c r="C88" i="71"/>
  <c r="C83" i="71"/>
  <c r="C139" i="71"/>
  <c r="C134" i="71"/>
  <c r="C90" i="71"/>
  <c r="C68" i="71"/>
  <c r="C63" i="71"/>
  <c r="C58" i="71"/>
  <c r="C132" i="71"/>
  <c r="C127" i="71"/>
  <c r="C122" i="71"/>
  <c r="C116" i="71"/>
  <c r="C111" i="71"/>
  <c r="C106" i="71"/>
  <c r="C131" i="71"/>
  <c r="C126" i="71"/>
  <c r="C121" i="71"/>
  <c r="C108" i="71"/>
  <c r="C103" i="71"/>
  <c r="C98" i="71"/>
  <c r="C84" i="71"/>
  <c r="C79" i="71"/>
  <c r="C74" i="71"/>
  <c r="C69" i="71"/>
  <c r="C64" i="71"/>
  <c r="C59" i="71"/>
  <c r="C130" i="71"/>
  <c r="C114" i="71"/>
  <c r="C52" i="71"/>
  <c r="C119" i="71"/>
  <c r="C99" i="71"/>
  <c r="C75" i="71"/>
  <c r="C67" i="71"/>
  <c r="C71" i="71"/>
  <c r="C61" i="71"/>
  <c r="C56" i="71"/>
  <c r="C51" i="71"/>
  <c r="C124" i="71"/>
  <c r="C80" i="71"/>
  <c r="C76" i="71"/>
  <c r="C66" i="71"/>
  <c r="C53" i="71"/>
  <c r="K136" i="71"/>
  <c r="K128" i="71"/>
  <c r="K120" i="71"/>
  <c r="K112" i="71"/>
  <c r="K104" i="71"/>
  <c r="K89" i="71"/>
  <c r="K81" i="71"/>
  <c r="K73" i="71"/>
  <c r="K65" i="71"/>
  <c r="K57" i="71"/>
  <c r="K147" i="71"/>
  <c r="K146" i="71"/>
  <c r="K141" i="71"/>
  <c r="K133" i="71"/>
  <c r="K125" i="71"/>
  <c r="K117" i="71"/>
  <c r="K109" i="71"/>
  <c r="K101" i="71"/>
  <c r="K86" i="71"/>
  <c r="K78" i="71"/>
  <c r="K70" i="71"/>
  <c r="K62" i="71"/>
  <c r="K54" i="71"/>
  <c r="K139" i="71"/>
  <c r="K134" i="71"/>
  <c r="K129" i="71"/>
  <c r="K107" i="71"/>
  <c r="K102" i="71"/>
  <c r="K97" i="71"/>
  <c r="K84" i="71"/>
  <c r="K79" i="71"/>
  <c r="K74" i="71"/>
  <c r="K137" i="71"/>
  <c r="K115" i="71"/>
  <c r="K131" i="71"/>
  <c r="K126" i="71"/>
  <c r="K121" i="71"/>
  <c r="K100" i="71"/>
  <c r="K130" i="71"/>
  <c r="K110" i="71"/>
  <c r="K105" i="71"/>
  <c r="K60" i="71"/>
  <c r="K55" i="71"/>
  <c r="K124" i="71"/>
  <c r="K119" i="71"/>
  <c r="K114" i="71"/>
  <c r="K140" i="71"/>
  <c r="K135" i="71"/>
  <c r="K123" i="71"/>
  <c r="K118" i="71"/>
  <c r="K113" i="71"/>
  <c r="K99" i="71"/>
  <c r="K85" i="71"/>
  <c r="K80" i="71"/>
  <c r="K75" i="71"/>
  <c r="K68" i="71"/>
  <c r="K138" i="71"/>
  <c r="K90" i="71"/>
  <c r="K77" i="71"/>
  <c r="K72" i="71"/>
  <c r="K61" i="71"/>
  <c r="K56" i="71"/>
  <c r="K51" i="71"/>
  <c r="K106" i="71"/>
  <c r="K87" i="71"/>
  <c r="K83" i="71"/>
  <c r="K71" i="71"/>
  <c r="K116" i="71"/>
  <c r="K108" i="71"/>
  <c r="K76" i="71"/>
  <c r="K64" i="71"/>
  <c r="K59" i="71"/>
  <c r="K132" i="71"/>
  <c r="K103" i="71"/>
  <c r="K53" i="71"/>
  <c r="K98" i="71"/>
  <c r="K88" i="71"/>
  <c r="K63" i="71"/>
  <c r="K58" i="71"/>
  <c r="K127" i="71"/>
  <c r="K111" i="71"/>
  <c r="C42" i="71"/>
  <c r="C43" i="71"/>
  <c r="K44" i="71"/>
  <c r="K45" i="71"/>
  <c r="K52" i="71"/>
  <c r="C55" i="71"/>
  <c r="C82" i="69"/>
  <c r="C78" i="69"/>
  <c r="C77" i="69"/>
  <c r="C74" i="69"/>
  <c r="C66" i="69"/>
  <c r="C62" i="69"/>
  <c r="K34" i="69"/>
  <c r="F36" i="69"/>
  <c r="K38" i="69"/>
  <c r="F40" i="69"/>
  <c r="K42" i="69"/>
  <c r="F44" i="69"/>
  <c r="K46" i="69"/>
  <c r="F48" i="69"/>
  <c r="K50" i="69"/>
  <c r="F52" i="69"/>
  <c r="K54" i="69"/>
  <c r="F56" i="69"/>
  <c r="K58" i="69"/>
  <c r="F60" i="69"/>
  <c r="F62" i="69"/>
  <c r="K63" i="69"/>
  <c r="K65" i="69"/>
  <c r="F69" i="69"/>
  <c r="C71" i="69"/>
  <c r="F72" i="69"/>
  <c r="K75" i="69"/>
  <c r="K79" i="69" s="1"/>
  <c r="F80" i="69"/>
  <c r="F34" i="70"/>
  <c r="M35" i="70"/>
  <c r="F37" i="70"/>
  <c r="O38" i="70"/>
  <c r="F40" i="70"/>
  <c r="P41" i="70"/>
  <c r="G43" i="70"/>
  <c r="P44" i="70"/>
  <c r="G46" i="70"/>
  <c r="D47" i="70"/>
  <c r="M48" i="70"/>
  <c r="F50" i="70"/>
  <c r="D51" i="70"/>
  <c r="P52" i="70"/>
  <c r="M53" i="70"/>
  <c r="G55" i="70"/>
  <c r="D56" i="70"/>
  <c r="M58" i="70"/>
  <c r="G60" i="70"/>
  <c r="F61" i="70"/>
  <c r="P63" i="70"/>
  <c r="F66" i="70"/>
  <c r="F67" i="70"/>
  <c r="F68" i="70"/>
  <c r="F69" i="70"/>
  <c r="F73" i="70"/>
  <c r="D77" i="70"/>
  <c r="K39" i="71"/>
  <c r="K40" i="71"/>
  <c r="K67" i="71"/>
  <c r="K69" i="71"/>
  <c r="C72" i="71"/>
  <c r="K122" i="71"/>
  <c r="J42" i="71"/>
  <c r="J39" i="71"/>
  <c r="J43" i="71"/>
  <c r="J36" i="71"/>
  <c r="J44" i="71"/>
  <c r="R42" i="71"/>
  <c r="R39" i="71"/>
  <c r="R45" i="71"/>
  <c r="R40" i="71"/>
  <c r="R41" i="71"/>
  <c r="J137" i="71"/>
  <c r="J129" i="71"/>
  <c r="J121" i="71"/>
  <c r="J113" i="71"/>
  <c r="J105" i="71"/>
  <c r="J97" i="71"/>
  <c r="J90" i="71"/>
  <c r="J82" i="71"/>
  <c r="J74" i="71"/>
  <c r="J66" i="71"/>
  <c r="J58" i="71"/>
  <c r="J134" i="71"/>
  <c r="J126" i="71"/>
  <c r="J118" i="71"/>
  <c r="J110" i="71"/>
  <c r="J102" i="71"/>
  <c r="J87" i="71"/>
  <c r="J79" i="71"/>
  <c r="J71" i="71"/>
  <c r="J63" i="71"/>
  <c r="J55" i="71"/>
  <c r="J147" i="71"/>
  <c r="J124" i="71"/>
  <c r="J119" i="71"/>
  <c r="J114" i="71"/>
  <c r="J139" i="71"/>
  <c r="J132" i="71"/>
  <c r="J127" i="71"/>
  <c r="J122" i="71"/>
  <c r="J116" i="71"/>
  <c r="J111" i="71"/>
  <c r="J108" i="71"/>
  <c r="J103" i="71"/>
  <c r="J98" i="71"/>
  <c r="J89" i="71"/>
  <c r="J84" i="71"/>
  <c r="J69" i="71"/>
  <c r="J131" i="71"/>
  <c r="J125" i="71"/>
  <c r="J120" i="71"/>
  <c r="J115" i="71"/>
  <c r="J100" i="71"/>
  <c r="J130" i="71"/>
  <c r="J86" i="71"/>
  <c r="J81" i="71"/>
  <c r="J76" i="71"/>
  <c r="J67" i="71"/>
  <c r="J107" i="71"/>
  <c r="J146" i="71"/>
  <c r="J88" i="71"/>
  <c r="J83" i="71"/>
  <c r="J70" i="71"/>
  <c r="J140" i="71"/>
  <c r="J135" i="71"/>
  <c r="J133" i="71"/>
  <c r="J128" i="71"/>
  <c r="J123" i="71"/>
  <c r="J109" i="71"/>
  <c r="J104" i="71"/>
  <c r="J99" i="71"/>
  <c r="J85" i="71"/>
  <c r="J80" i="71"/>
  <c r="J75" i="71"/>
  <c r="J68" i="71"/>
  <c r="R137" i="71"/>
  <c r="R129" i="71"/>
  <c r="R121" i="71"/>
  <c r="R113" i="71"/>
  <c r="R105" i="71"/>
  <c r="R97" i="71"/>
  <c r="R90" i="71"/>
  <c r="R82" i="71"/>
  <c r="R74" i="71"/>
  <c r="R66" i="71"/>
  <c r="R58" i="71"/>
  <c r="R134" i="71"/>
  <c r="R126" i="71"/>
  <c r="R118" i="71"/>
  <c r="R110" i="71"/>
  <c r="R102" i="71"/>
  <c r="R87" i="71"/>
  <c r="R79" i="71"/>
  <c r="R71" i="71"/>
  <c r="R63" i="71"/>
  <c r="R55" i="71"/>
  <c r="R138" i="71"/>
  <c r="R116" i="71"/>
  <c r="R111" i="71"/>
  <c r="R106" i="71"/>
  <c r="R88" i="71"/>
  <c r="R83" i="71"/>
  <c r="R147" i="71"/>
  <c r="R141" i="71"/>
  <c r="R136" i="71"/>
  <c r="R124" i="71"/>
  <c r="R119" i="71"/>
  <c r="R114" i="71"/>
  <c r="R146" i="71"/>
  <c r="R85" i="71"/>
  <c r="R80" i="71"/>
  <c r="R75" i="71"/>
  <c r="R139" i="71"/>
  <c r="R128" i="71"/>
  <c r="R123" i="71"/>
  <c r="R117" i="71"/>
  <c r="R112" i="71"/>
  <c r="R101" i="71"/>
  <c r="R140" i="71"/>
  <c r="R135" i="71"/>
  <c r="R133" i="71"/>
  <c r="R132" i="71"/>
  <c r="R127" i="71"/>
  <c r="R122" i="71"/>
  <c r="R69" i="71"/>
  <c r="R64" i="71"/>
  <c r="R59" i="71"/>
  <c r="R108" i="71"/>
  <c r="R103" i="71"/>
  <c r="R98" i="71"/>
  <c r="R131" i="71"/>
  <c r="R100" i="71"/>
  <c r="R86" i="71"/>
  <c r="R81" i="71"/>
  <c r="R76" i="71"/>
  <c r="R125" i="71"/>
  <c r="R120" i="71"/>
  <c r="R115" i="71"/>
  <c r="R65" i="71"/>
  <c r="R60" i="71"/>
  <c r="L41" i="71"/>
  <c r="L42" i="71"/>
  <c r="D130" i="71"/>
  <c r="D125" i="71"/>
  <c r="D120" i="71"/>
  <c r="D98" i="71"/>
  <c r="D75" i="71"/>
  <c r="D70" i="71"/>
  <c r="D138" i="71"/>
  <c r="D133" i="71"/>
  <c r="D128" i="71"/>
  <c r="D141" i="71"/>
  <c r="D139" i="71"/>
  <c r="D136" i="71"/>
  <c r="D134" i="71"/>
  <c r="D123" i="71"/>
  <c r="D118" i="71"/>
  <c r="D113" i="71"/>
  <c r="D99" i="71"/>
  <c r="D137" i="71"/>
  <c r="D109" i="71"/>
  <c r="D104" i="71"/>
  <c r="D122" i="71"/>
  <c r="D117" i="71"/>
  <c r="D112" i="71"/>
  <c r="D106" i="71"/>
  <c r="D101" i="71"/>
  <c r="D51" i="71"/>
  <c r="D131" i="71"/>
  <c r="D126" i="71"/>
  <c r="D121" i="71"/>
  <c r="D84" i="71"/>
  <c r="D79" i="71"/>
  <c r="D74" i="71"/>
  <c r="D115" i="71"/>
  <c r="D89" i="71"/>
  <c r="D76" i="71"/>
  <c r="D71" i="71"/>
  <c r="D52" i="71"/>
  <c r="L122" i="71"/>
  <c r="L117" i="71"/>
  <c r="L112" i="71"/>
  <c r="L89" i="71"/>
  <c r="L137" i="71"/>
  <c r="L130" i="71"/>
  <c r="L125" i="71"/>
  <c r="L120" i="71"/>
  <c r="L115" i="71"/>
  <c r="L110" i="71"/>
  <c r="L105" i="71"/>
  <c r="L76" i="71"/>
  <c r="L71" i="71"/>
  <c r="L114" i="71"/>
  <c r="L107" i="71"/>
  <c r="L102" i="71"/>
  <c r="L97" i="71"/>
  <c r="L83" i="71"/>
  <c r="L78" i="71"/>
  <c r="L73" i="71"/>
  <c r="L65" i="71"/>
  <c r="L129" i="71"/>
  <c r="L123" i="71"/>
  <c r="L118" i="71"/>
  <c r="L113" i="71"/>
  <c r="L99" i="71"/>
  <c r="L138" i="71"/>
  <c r="L133" i="71"/>
  <c r="L128" i="71"/>
  <c r="L109" i="71"/>
  <c r="L104" i="71"/>
  <c r="L90" i="71"/>
  <c r="L141" i="71"/>
  <c r="L139" i="71"/>
  <c r="L136" i="71"/>
  <c r="L134" i="71"/>
  <c r="L106" i="71"/>
  <c r="L101" i="71"/>
  <c r="L87" i="71"/>
  <c r="L82" i="71"/>
  <c r="L66" i="71"/>
  <c r="L38" i="71"/>
  <c r="D41" i="71"/>
  <c r="L43" i="71"/>
  <c r="L55" i="71"/>
  <c r="D58" i="71"/>
  <c r="L60" i="71"/>
  <c r="D63" i="71"/>
  <c r="D68" i="71"/>
  <c r="R72" i="71"/>
  <c r="R84" i="71"/>
  <c r="D102" i="71"/>
  <c r="D107" i="71"/>
  <c r="D114" i="71"/>
  <c r="D145" i="72"/>
  <c r="D144" i="72"/>
  <c r="L145" i="72"/>
  <c r="L144" i="72"/>
  <c r="D41" i="72"/>
  <c r="D38" i="72"/>
  <c r="D42" i="72"/>
  <c r="D43" i="72"/>
  <c r="D37" i="72"/>
  <c r="D35" i="72"/>
  <c r="D39" i="72"/>
  <c r="D36" i="72"/>
  <c r="L41" i="72"/>
  <c r="L38" i="72"/>
  <c r="L44" i="72"/>
  <c r="L39" i="72"/>
  <c r="L40" i="72"/>
  <c r="L36" i="72"/>
  <c r="L35" i="72"/>
  <c r="L43" i="72"/>
  <c r="L42" i="72"/>
  <c r="L37" i="72"/>
  <c r="D138" i="72"/>
  <c r="D130" i="72"/>
  <c r="D122" i="72"/>
  <c r="D114" i="72"/>
  <c r="D106" i="72"/>
  <c r="D137" i="72"/>
  <c r="D129" i="72"/>
  <c r="D121" i="72"/>
  <c r="D113" i="72"/>
  <c r="D105" i="72"/>
  <c r="D134" i="72"/>
  <c r="D126" i="72"/>
  <c r="D118" i="72"/>
  <c r="D133" i="72"/>
  <c r="D125" i="72"/>
  <c r="D117" i="72"/>
  <c r="D109" i="72"/>
  <c r="D101" i="72"/>
  <c r="D135" i="72"/>
  <c r="D131" i="72"/>
  <c r="D115" i="72"/>
  <c r="D86" i="72"/>
  <c r="D78" i="72"/>
  <c r="D70" i="72"/>
  <c r="D62" i="72"/>
  <c r="D54" i="72"/>
  <c r="D128" i="72"/>
  <c r="D111" i="72"/>
  <c r="D108" i="72"/>
  <c r="D102" i="72"/>
  <c r="D85" i="72"/>
  <c r="D127" i="72"/>
  <c r="D84" i="72"/>
  <c r="D124" i="72"/>
  <c r="D104" i="72"/>
  <c r="D83" i="72"/>
  <c r="D75" i="72"/>
  <c r="D67" i="72"/>
  <c r="D59" i="72"/>
  <c r="D51" i="72"/>
  <c r="D136" i="72"/>
  <c r="D119" i="72"/>
  <c r="D112" i="72"/>
  <c r="D103" i="72"/>
  <c r="D100" i="72"/>
  <c r="D95" i="72"/>
  <c r="D88" i="72"/>
  <c r="D65" i="72"/>
  <c r="D110" i="72"/>
  <c r="D107" i="72"/>
  <c r="D82" i="72"/>
  <c r="D73" i="72"/>
  <c r="D68" i="72"/>
  <c r="D63" i="72"/>
  <c r="D120" i="72"/>
  <c r="D66" i="72"/>
  <c r="D61" i="72"/>
  <c r="D56" i="72"/>
  <c r="D81" i="72"/>
  <c r="D76" i="72"/>
  <c r="D71" i="72"/>
  <c r="D132" i="72"/>
  <c r="D116" i="72"/>
  <c r="D74" i="72"/>
  <c r="D69" i="72"/>
  <c r="D64" i="72"/>
  <c r="D80" i="72"/>
  <c r="D72" i="72"/>
  <c r="D123" i="72"/>
  <c r="D97" i="72"/>
  <c r="D77" i="72"/>
  <c r="D52" i="72"/>
  <c r="D57" i="72"/>
  <c r="D55" i="72"/>
  <c r="D53" i="72"/>
  <c r="D99" i="72"/>
  <c r="D87" i="72"/>
  <c r="D50" i="72"/>
  <c r="D49" i="72"/>
  <c r="D98" i="72"/>
  <c r="D58" i="72"/>
  <c r="D79" i="72"/>
  <c r="D60" i="72"/>
  <c r="L139" i="72"/>
  <c r="L138" i="72"/>
  <c r="L130" i="72"/>
  <c r="L122" i="72"/>
  <c r="L114" i="72"/>
  <c r="L106" i="72"/>
  <c r="L137" i="72"/>
  <c r="L129" i="72"/>
  <c r="L121" i="72"/>
  <c r="L113" i="72"/>
  <c r="L105" i="72"/>
  <c r="L134" i="72"/>
  <c r="L126" i="72"/>
  <c r="L118" i="72"/>
  <c r="L133" i="72"/>
  <c r="L125" i="72"/>
  <c r="L117" i="72"/>
  <c r="L109" i="72"/>
  <c r="L101" i="72"/>
  <c r="L127" i="72"/>
  <c r="L123" i="72"/>
  <c r="L86" i="72"/>
  <c r="L78" i="72"/>
  <c r="L70" i="72"/>
  <c r="L62" i="72"/>
  <c r="L54" i="72"/>
  <c r="L136" i="72"/>
  <c r="L120" i="72"/>
  <c r="L112" i="72"/>
  <c r="L103" i="72"/>
  <c r="L100" i="72"/>
  <c r="L85" i="72"/>
  <c r="L135" i="72"/>
  <c r="L119" i="72"/>
  <c r="L84" i="72"/>
  <c r="L132" i="72"/>
  <c r="L116" i="72"/>
  <c r="L83" i="72"/>
  <c r="L75" i="72"/>
  <c r="L67" i="72"/>
  <c r="L59" i="72"/>
  <c r="L51" i="72"/>
  <c r="L128" i="72"/>
  <c r="L104" i="72"/>
  <c r="L79" i="72"/>
  <c r="L111" i="72"/>
  <c r="L108" i="72"/>
  <c r="L102" i="72"/>
  <c r="L97" i="72"/>
  <c r="L65" i="72"/>
  <c r="L60" i="72"/>
  <c r="L55" i="72"/>
  <c r="L98" i="72"/>
  <c r="L96" i="72"/>
  <c r="L80" i="72"/>
  <c r="L58" i="72"/>
  <c r="L99" i="72"/>
  <c r="L95" i="72"/>
  <c r="L88" i="72"/>
  <c r="L73" i="72"/>
  <c r="L68" i="72"/>
  <c r="L63" i="72"/>
  <c r="L124" i="72"/>
  <c r="L87" i="72"/>
  <c r="L66" i="72"/>
  <c r="L61" i="72"/>
  <c r="L56" i="72"/>
  <c r="L81" i="72"/>
  <c r="L77" i="72"/>
  <c r="L69" i="72"/>
  <c r="L50" i="72"/>
  <c r="L57" i="72"/>
  <c r="L49" i="72"/>
  <c r="L74" i="72"/>
  <c r="L131" i="72"/>
  <c r="L82" i="72"/>
  <c r="L71" i="72"/>
  <c r="L110" i="72"/>
  <c r="L76" i="72"/>
  <c r="L64" i="72"/>
  <c r="L107" i="72"/>
  <c r="L53" i="72"/>
  <c r="L72" i="72"/>
  <c r="L52" i="72"/>
  <c r="D139" i="72"/>
  <c r="D73" i="70"/>
  <c r="D72" i="70"/>
  <c r="D80" i="70"/>
  <c r="D34" i="70"/>
  <c r="L34" i="70"/>
  <c r="D35" i="70"/>
  <c r="C37" i="70"/>
  <c r="C39" i="70"/>
  <c r="C41" i="70"/>
  <c r="C43" i="70"/>
  <c r="C45" i="70"/>
  <c r="C47" i="70"/>
  <c r="C49" i="70"/>
  <c r="C51" i="70"/>
  <c r="C53" i="70"/>
  <c r="C55" i="70"/>
  <c r="C57" i="70"/>
  <c r="C59" i="70"/>
  <c r="C61" i="70"/>
  <c r="C63" i="70"/>
  <c r="C65" i="70"/>
  <c r="C67" i="70"/>
  <c r="C69" i="70"/>
  <c r="D81" i="70"/>
  <c r="F38" i="71"/>
  <c r="F43" i="71"/>
  <c r="F36" i="71"/>
  <c r="N38" i="71"/>
  <c r="N43" i="71"/>
  <c r="N44" i="71"/>
  <c r="N39" i="71"/>
  <c r="N45" i="71"/>
  <c r="N40" i="71"/>
  <c r="F147" i="71"/>
  <c r="F146" i="71"/>
  <c r="F141" i="71"/>
  <c r="F133" i="71"/>
  <c r="F125" i="71"/>
  <c r="F117" i="71"/>
  <c r="F109" i="71"/>
  <c r="F101" i="71"/>
  <c r="F86" i="71"/>
  <c r="F78" i="71"/>
  <c r="F70" i="71"/>
  <c r="F62" i="71"/>
  <c r="F54" i="71"/>
  <c r="F138" i="71"/>
  <c r="F130" i="71"/>
  <c r="F122" i="71"/>
  <c r="F114" i="71"/>
  <c r="F106" i="71"/>
  <c r="F98" i="71"/>
  <c r="F83" i="71"/>
  <c r="F75" i="71"/>
  <c r="F67" i="71"/>
  <c r="F59" i="71"/>
  <c r="F51" i="71"/>
  <c r="F128" i="71"/>
  <c r="F123" i="71"/>
  <c r="F118" i="71"/>
  <c r="F73" i="71"/>
  <c r="F136" i="71"/>
  <c r="F131" i="71"/>
  <c r="F126" i="71"/>
  <c r="F140" i="71"/>
  <c r="F135" i="71"/>
  <c r="F112" i="71"/>
  <c r="F90" i="71"/>
  <c r="F85" i="71"/>
  <c r="F80" i="71"/>
  <c r="F132" i="71"/>
  <c r="F127" i="71"/>
  <c r="F121" i="71"/>
  <c r="F116" i="71"/>
  <c r="F111" i="71"/>
  <c r="F87" i="71"/>
  <c r="F74" i="71"/>
  <c r="F108" i="71"/>
  <c r="F103" i="71"/>
  <c r="F120" i="71"/>
  <c r="F115" i="71"/>
  <c r="F105" i="71"/>
  <c r="F100" i="71"/>
  <c r="F81" i="71"/>
  <c r="F76" i="71"/>
  <c r="F71" i="71"/>
  <c r="F129" i="71"/>
  <c r="F124" i="71"/>
  <c r="F119" i="71"/>
  <c r="F110" i="71"/>
  <c r="F97" i="71"/>
  <c r="N147" i="71"/>
  <c r="N146" i="71"/>
  <c r="N141" i="71"/>
  <c r="N133" i="71"/>
  <c r="N125" i="71"/>
  <c r="N117" i="71"/>
  <c r="N109" i="71"/>
  <c r="N101" i="71"/>
  <c r="N86" i="71"/>
  <c r="N78" i="71"/>
  <c r="N70" i="71"/>
  <c r="N62" i="71"/>
  <c r="N54" i="71"/>
  <c r="N138" i="71"/>
  <c r="N130" i="71"/>
  <c r="N122" i="71"/>
  <c r="N114" i="71"/>
  <c r="N106" i="71"/>
  <c r="N98" i="71"/>
  <c r="N83" i="71"/>
  <c r="N75" i="71"/>
  <c r="N67" i="71"/>
  <c r="N59" i="71"/>
  <c r="N51" i="71"/>
  <c r="N120" i="71"/>
  <c r="N115" i="71"/>
  <c r="N110" i="71"/>
  <c r="N87" i="71"/>
  <c r="N140" i="71"/>
  <c r="N135" i="71"/>
  <c r="N128" i="71"/>
  <c r="N123" i="71"/>
  <c r="N118" i="71"/>
  <c r="N97" i="71"/>
  <c r="N73" i="71"/>
  <c r="N129" i="71"/>
  <c r="N124" i="71"/>
  <c r="N119" i="71"/>
  <c r="N107" i="71"/>
  <c r="N102" i="71"/>
  <c r="N113" i="71"/>
  <c r="N104" i="71"/>
  <c r="N99" i="71"/>
  <c r="N90" i="71"/>
  <c r="N85" i="71"/>
  <c r="N80" i="71"/>
  <c r="N68" i="71"/>
  <c r="N63" i="71"/>
  <c r="N136" i="71"/>
  <c r="N139" i="71"/>
  <c r="N137" i="71"/>
  <c r="N134" i="71"/>
  <c r="N112" i="71"/>
  <c r="N82" i="71"/>
  <c r="N77" i="71"/>
  <c r="N72" i="71"/>
  <c r="N132" i="71"/>
  <c r="N127" i="71"/>
  <c r="N121" i="71"/>
  <c r="N116" i="71"/>
  <c r="N111" i="71"/>
  <c r="N108" i="71"/>
  <c r="N103" i="71"/>
  <c r="N74" i="71"/>
  <c r="N69" i="71"/>
  <c r="N64" i="71"/>
  <c r="D38" i="71"/>
  <c r="R38" i="71"/>
  <c r="J41" i="71"/>
  <c r="L52" i="71"/>
  <c r="J53" i="71"/>
  <c r="D55" i="71"/>
  <c r="D60" i="71"/>
  <c r="L68" i="71"/>
  <c r="R70" i="71"/>
  <c r="F72" i="71"/>
  <c r="J73" i="71"/>
  <c r="J77" i="71"/>
  <c r="L81" i="71"/>
  <c r="D87" i="71"/>
  <c r="N100" i="71"/>
  <c r="N105" i="71"/>
  <c r="R107" i="71"/>
  <c r="R109" i="71"/>
  <c r="F113" i="71"/>
  <c r="L126" i="71"/>
  <c r="F139" i="71"/>
  <c r="L115" i="72"/>
  <c r="G35" i="71"/>
  <c r="O35" i="71"/>
  <c r="G45" i="71"/>
  <c r="O45" i="71"/>
  <c r="G140" i="71"/>
  <c r="O140" i="71"/>
  <c r="R78" i="71"/>
  <c r="D83" i="71"/>
  <c r="L84" i="71"/>
  <c r="R89" i="71"/>
  <c r="L98" i="71"/>
  <c r="D110" i="71"/>
  <c r="L121" i="71"/>
  <c r="R68" i="71"/>
  <c r="R73" i="71"/>
  <c r="D78" i="71"/>
  <c r="D82" i="71"/>
  <c r="D86" i="71"/>
  <c r="J101" i="71"/>
  <c r="J136" i="71"/>
  <c r="H74" i="70"/>
  <c r="H83" i="70"/>
  <c r="H82" i="70"/>
  <c r="H81" i="70"/>
  <c r="H80" i="70"/>
  <c r="H79" i="70"/>
  <c r="H78" i="70"/>
  <c r="I43" i="71"/>
  <c r="I40" i="71"/>
  <c r="Q43" i="71"/>
  <c r="Q40" i="71"/>
  <c r="I138" i="71"/>
  <c r="I130" i="71"/>
  <c r="I122" i="71"/>
  <c r="I114" i="71"/>
  <c r="I106" i="71"/>
  <c r="I98" i="71"/>
  <c r="I83" i="71"/>
  <c r="I75" i="71"/>
  <c r="I67" i="71"/>
  <c r="I59" i="71"/>
  <c r="I51" i="71"/>
  <c r="I135" i="71"/>
  <c r="I127" i="71"/>
  <c r="I119" i="71"/>
  <c r="I111" i="71"/>
  <c r="I103" i="71"/>
  <c r="I88" i="71"/>
  <c r="I80" i="71"/>
  <c r="I72" i="71"/>
  <c r="I64" i="71"/>
  <c r="I56" i="71"/>
  <c r="I147" i="71"/>
  <c r="I141" i="71"/>
  <c r="I136" i="71"/>
  <c r="I131" i="71"/>
  <c r="I109" i="71"/>
  <c r="I104" i="71"/>
  <c r="I99" i="71"/>
  <c r="I86" i="71"/>
  <c r="I81" i="71"/>
  <c r="I76" i="71"/>
  <c r="I134" i="71"/>
  <c r="I139" i="71"/>
  <c r="I117" i="71"/>
  <c r="I112" i="71"/>
  <c r="Q138" i="71"/>
  <c r="Q130" i="71"/>
  <c r="Q122" i="71"/>
  <c r="Q114" i="71"/>
  <c r="Q106" i="71"/>
  <c r="Q98" i="71"/>
  <c r="Q83" i="71"/>
  <c r="Q75" i="71"/>
  <c r="Q67" i="71"/>
  <c r="Q59" i="71"/>
  <c r="Q51" i="71"/>
  <c r="Q135" i="71"/>
  <c r="Q127" i="71"/>
  <c r="Q119" i="71"/>
  <c r="Q111" i="71"/>
  <c r="Q103" i="71"/>
  <c r="Q88" i="71"/>
  <c r="Q80" i="71"/>
  <c r="Q72" i="71"/>
  <c r="Q64" i="71"/>
  <c r="Q56" i="71"/>
  <c r="Q133" i="71"/>
  <c r="Q128" i="71"/>
  <c r="Q123" i="71"/>
  <c r="Q101" i="71"/>
  <c r="Q78" i="71"/>
  <c r="Q73" i="71"/>
  <c r="Q147" i="71"/>
  <c r="Q141" i="71"/>
  <c r="Q136" i="71"/>
  <c r="Q131" i="71"/>
  <c r="Q36" i="71"/>
  <c r="I39" i="71"/>
  <c r="I53" i="71"/>
  <c r="Q55" i="71"/>
  <c r="I58" i="71"/>
  <c r="I63" i="71"/>
  <c r="I70" i="71"/>
  <c r="Q76" i="71"/>
  <c r="Q81" i="71"/>
  <c r="Q86" i="71"/>
  <c r="Q100" i="71"/>
  <c r="Q105" i="71"/>
  <c r="Q110" i="71"/>
  <c r="I113" i="71"/>
  <c r="I118" i="71"/>
  <c r="I137" i="71"/>
  <c r="I146" i="71"/>
  <c r="F144" i="72"/>
  <c r="F145" i="72"/>
  <c r="N144" i="72"/>
  <c r="N145" i="72"/>
  <c r="F39" i="72"/>
  <c r="F44" i="72"/>
  <c r="F40" i="72"/>
  <c r="F41" i="72"/>
  <c r="F35" i="72"/>
  <c r="F42" i="72"/>
  <c r="F37" i="72"/>
  <c r="N39" i="72"/>
  <c r="N44" i="72"/>
  <c r="N42" i="72"/>
  <c r="N37" i="72"/>
  <c r="N43" i="72"/>
  <c r="N38" i="72"/>
  <c r="N40" i="72"/>
  <c r="N35" i="72"/>
  <c r="F136" i="72"/>
  <c r="F128" i="72"/>
  <c r="F120" i="72"/>
  <c r="F112" i="72"/>
  <c r="F104" i="72"/>
  <c r="F135" i="72"/>
  <c r="F127" i="72"/>
  <c r="F119" i="72"/>
  <c r="F111" i="72"/>
  <c r="F103" i="72"/>
  <c r="F132" i="72"/>
  <c r="F124" i="72"/>
  <c r="F116" i="72"/>
  <c r="F139" i="72"/>
  <c r="F131" i="72"/>
  <c r="F123" i="72"/>
  <c r="F115" i="72"/>
  <c r="F107" i="72"/>
  <c r="F99" i="72"/>
  <c r="F133" i="72"/>
  <c r="F129" i="72"/>
  <c r="F114" i="72"/>
  <c r="F108" i="72"/>
  <c r="F105" i="72"/>
  <c r="F84" i="72"/>
  <c r="F76" i="72"/>
  <c r="F68" i="72"/>
  <c r="F60" i="72"/>
  <c r="F52" i="72"/>
  <c r="F126" i="72"/>
  <c r="F83" i="72"/>
  <c r="F125" i="72"/>
  <c r="F110" i="72"/>
  <c r="F101" i="72"/>
  <c r="F98" i="72"/>
  <c r="F97" i="72"/>
  <c r="F82" i="72"/>
  <c r="F138" i="72"/>
  <c r="F122" i="72"/>
  <c r="F113" i="72"/>
  <c r="F96" i="72"/>
  <c r="F81" i="72"/>
  <c r="F73" i="72"/>
  <c r="F65" i="72"/>
  <c r="F57" i="72"/>
  <c r="F49" i="72"/>
  <c r="F117" i="72"/>
  <c r="F86" i="72"/>
  <c r="F63" i="72"/>
  <c r="F71" i="72"/>
  <c r="F66" i="72"/>
  <c r="F61" i="72"/>
  <c r="F130" i="72"/>
  <c r="F118" i="72"/>
  <c r="F64" i="72"/>
  <c r="F59" i="72"/>
  <c r="F137" i="72"/>
  <c r="F79" i="72"/>
  <c r="F74" i="72"/>
  <c r="F69" i="72"/>
  <c r="F102" i="72"/>
  <c r="F72" i="72"/>
  <c r="F67" i="72"/>
  <c r="F62" i="72"/>
  <c r="F106" i="72"/>
  <c r="F100" i="72"/>
  <c r="F95" i="72"/>
  <c r="F77" i="72"/>
  <c r="F55" i="72"/>
  <c r="F54" i="72"/>
  <c r="F87" i="72"/>
  <c r="F85" i="72"/>
  <c r="F53" i="72"/>
  <c r="F56" i="72"/>
  <c r="F51" i="72"/>
  <c r="F50" i="72"/>
  <c r="F70" i="72"/>
  <c r="F58" i="72"/>
  <c r="F121" i="72"/>
  <c r="F88" i="72"/>
  <c r="F78" i="72"/>
  <c r="F75" i="72"/>
  <c r="N136" i="72"/>
  <c r="N128" i="72"/>
  <c r="N120" i="72"/>
  <c r="N112" i="72"/>
  <c r="N104" i="72"/>
  <c r="N135" i="72"/>
  <c r="N127" i="72"/>
  <c r="N119" i="72"/>
  <c r="N111" i="72"/>
  <c r="N103" i="72"/>
  <c r="N132" i="72"/>
  <c r="N124" i="72"/>
  <c r="N116" i="72"/>
  <c r="N131" i="72"/>
  <c r="N123" i="72"/>
  <c r="N115" i="72"/>
  <c r="N107" i="72"/>
  <c r="N99" i="72"/>
  <c r="N125" i="72"/>
  <c r="N137" i="72"/>
  <c r="N121" i="72"/>
  <c r="N109" i="72"/>
  <c r="N106" i="72"/>
  <c r="N100" i="72"/>
  <c r="N84" i="72"/>
  <c r="N76" i="72"/>
  <c r="N68" i="72"/>
  <c r="N60" i="72"/>
  <c r="N52" i="72"/>
  <c r="N134" i="72"/>
  <c r="N118" i="72"/>
  <c r="N83" i="72"/>
  <c r="N133" i="72"/>
  <c r="N117" i="72"/>
  <c r="N102" i="72"/>
  <c r="N97" i="72"/>
  <c r="N82" i="72"/>
  <c r="N130" i="72"/>
  <c r="N114" i="72"/>
  <c r="N108" i="72"/>
  <c r="N105" i="72"/>
  <c r="N98" i="72"/>
  <c r="N96" i="72"/>
  <c r="N81" i="72"/>
  <c r="N73" i="72"/>
  <c r="N65" i="72"/>
  <c r="N57" i="72"/>
  <c r="N49" i="72"/>
  <c r="N138" i="72"/>
  <c r="N113" i="72"/>
  <c r="N77" i="72"/>
  <c r="N95" i="72"/>
  <c r="N88" i="72"/>
  <c r="N63" i="72"/>
  <c r="N58" i="72"/>
  <c r="N53" i="72"/>
  <c r="N122" i="72"/>
  <c r="N87" i="72"/>
  <c r="N78" i="72"/>
  <c r="N56" i="72"/>
  <c r="N129" i="72"/>
  <c r="N86" i="72"/>
  <c r="N71" i="72"/>
  <c r="N66" i="72"/>
  <c r="N61" i="72"/>
  <c r="N139" i="72"/>
  <c r="N85" i="72"/>
  <c r="N64" i="72"/>
  <c r="N59" i="72"/>
  <c r="N54" i="72"/>
  <c r="N62" i="72"/>
  <c r="N74" i="72"/>
  <c r="N70" i="72"/>
  <c r="N110" i="72"/>
  <c r="N75" i="72"/>
  <c r="N126" i="72"/>
  <c r="N79" i="72"/>
  <c r="N67" i="72"/>
  <c r="N101" i="72"/>
  <c r="N80" i="72"/>
  <c r="N72" i="72"/>
  <c r="N55" i="72"/>
  <c r="O57" i="72"/>
  <c r="F134" i="72"/>
  <c r="G145" i="72"/>
  <c r="G144" i="72"/>
  <c r="O145" i="72"/>
  <c r="O144" i="72"/>
  <c r="G38" i="72"/>
  <c r="G43" i="72"/>
  <c r="G42" i="72"/>
  <c r="G37" i="72"/>
  <c r="G41" i="72"/>
  <c r="G36" i="72"/>
  <c r="O38" i="72"/>
  <c r="O43" i="72"/>
  <c r="O44" i="72"/>
  <c r="O39" i="72"/>
  <c r="O35" i="72"/>
  <c r="G135" i="72"/>
  <c r="G127" i="72"/>
  <c r="G119" i="72"/>
  <c r="G111" i="72"/>
  <c r="G103" i="72"/>
  <c r="G134" i="72"/>
  <c r="G126" i="72"/>
  <c r="G118" i="72"/>
  <c r="G110" i="72"/>
  <c r="G102" i="72"/>
  <c r="G139" i="72"/>
  <c r="G131" i="72"/>
  <c r="G123" i="72"/>
  <c r="G115" i="72"/>
  <c r="G138" i="72"/>
  <c r="G130" i="72"/>
  <c r="G122" i="72"/>
  <c r="G114" i="72"/>
  <c r="G106" i="72"/>
  <c r="G98" i="72"/>
  <c r="G132" i="72"/>
  <c r="G128" i="72"/>
  <c r="G83" i="72"/>
  <c r="G75" i="72"/>
  <c r="G67" i="72"/>
  <c r="G59" i="72"/>
  <c r="G51" i="72"/>
  <c r="G125" i="72"/>
  <c r="G101" i="72"/>
  <c r="G97" i="72"/>
  <c r="G82" i="72"/>
  <c r="G124" i="72"/>
  <c r="G113" i="72"/>
  <c r="G107" i="72"/>
  <c r="G104" i="72"/>
  <c r="G96" i="72"/>
  <c r="G81" i="72"/>
  <c r="G137" i="72"/>
  <c r="G121" i="72"/>
  <c r="G99" i="72"/>
  <c r="G95" i="72"/>
  <c r="G88" i="72"/>
  <c r="G80" i="72"/>
  <c r="G72" i="72"/>
  <c r="G64" i="72"/>
  <c r="G56" i="72"/>
  <c r="G85" i="72"/>
  <c r="G78" i="72"/>
  <c r="G73" i="72"/>
  <c r="G68" i="72"/>
  <c r="G120" i="72"/>
  <c r="G76" i="72"/>
  <c r="G54" i="72"/>
  <c r="G49" i="72"/>
  <c r="G79" i="72"/>
  <c r="G74" i="72"/>
  <c r="G69" i="72"/>
  <c r="G116" i="72"/>
  <c r="G62" i="72"/>
  <c r="G57" i="72"/>
  <c r="G52" i="72"/>
  <c r="G108" i="72"/>
  <c r="G105" i="72"/>
  <c r="G77" i="72"/>
  <c r="G55" i="72"/>
  <c r="G50" i="72"/>
  <c r="G65" i="72"/>
  <c r="G61" i="72"/>
  <c r="G87" i="72"/>
  <c r="G53" i="72"/>
  <c r="G133" i="72"/>
  <c r="G136" i="72"/>
  <c r="G70" i="72"/>
  <c r="G66" i="72"/>
  <c r="G58" i="72"/>
  <c r="G117" i="72"/>
  <c r="G63" i="72"/>
  <c r="G84" i="72"/>
  <c r="G71" i="72"/>
  <c r="O139" i="72"/>
  <c r="O135" i="72"/>
  <c r="O127" i="72"/>
  <c r="O119" i="72"/>
  <c r="O111" i="72"/>
  <c r="O103" i="72"/>
  <c r="O134" i="72"/>
  <c r="O126" i="72"/>
  <c r="O118" i="72"/>
  <c r="O110" i="72"/>
  <c r="O102" i="72"/>
  <c r="O131" i="72"/>
  <c r="O123" i="72"/>
  <c r="O115" i="72"/>
  <c r="O138" i="72"/>
  <c r="O130" i="72"/>
  <c r="O122" i="72"/>
  <c r="O114" i="72"/>
  <c r="O106" i="72"/>
  <c r="O98" i="72"/>
  <c r="O124" i="72"/>
  <c r="O136" i="72"/>
  <c r="O120" i="72"/>
  <c r="O112" i="72"/>
  <c r="O83" i="72"/>
  <c r="O75" i="72"/>
  <c r="O67" i="72"/>
  <c r="O59" i="72"/>
  <c r="O51" i="72"/>
  <c r="O133" i="72"/>
  <c r="O117" i="72"/>
  <c r="O97" i="72"/>
  <c r="O82" i="72"/>
  <c r="O132" i="72"/>
  <c r="O116" i="72"/>
  <c r="O108" i="72"/>
  <c r="O105" i="72"/>
  <c r="O96" i="72"/>
  <c r="O81" i="72"/>
  <c r="O129" i="72"/>
  <c r="O95" i="72"/>
  <c r="O88" i="72"/>
  <c r="O80" i="72"/>
  <c r="O72" i="72"/>
  <c r="O64" i="72"/>
  <c r="O56" i="72"/>
  <c r="O70" i="72"/>
  <c r="O65" i="72"/>
  <c r="O60" i="72"/>
  <c r="O99" i="72"/>
  <c r="O87" i="72"/>
  <c r="O78" i="72"/>
  <c r="O73" i="72"/>
  <c r="O68" i="72"/>
  <c r="O137" i="72"/>
  <c r="O86" i="72"/>
  <c r="O71" i="72"/>
  <c r="O66" i="72"/>
  <c r="O61" i="72"/>
  <c r="O85" i="72"/>
  <c r="O76" i="72"/>
  <c r="O54" i="72"/>
  <c r="O109" i="72"/>
  <c r="O100" i="72"/>
  <c r="O84" i="72"/>
  <c r="O79" i="72"/>
  <c r="O74" i="72"/>
  <c r="O69" i="72"/>
  <c r="O128" i="72"/>
  <c r="O49" i="72"/>
  <c r="O63" i="72"/>
  <c r="O58" i="72"/>
  <c r="O113" i="72"/>
  <c r="O107" i="72"/>
  <c r="O101" i="72"/>
  <c r="O121" i="72"/>
  <c r="O104" i="72"/>
  <c r="G35" i="72"/>
  <c r="O52" i="72"/>
  <c r="O55" i="72"/>
  <c r="C83" i="70"/>
  <c r="C82" i="70"/>
  <c r="C81" i="70"/>
  <c r="C80" i="70"/>
  <c r="C79" i="70"/>
  <c r="C78" i="70"/>
  <c r="C71" i="70"/>
  <c r="D35" i="71"/>
  <c r="L35" i="71"/>
  <c r="D40" i="71"/>
  <c r="L40" i="71"/>
  <c r="D135" i="71"/>
  <c r="L135" i="71"/>
  <c r="I38" i="71"/>
  <c r="I52" i="71"/>
  <c r="Q54" i="71"/>
  <c r="I57" i="71"/>
  <c r="I62" i="71"/>
  <c r="I71" i="71"/>
  <c r="Q77" i="71"/>
  <c r="Q82" i="71"/>
  <c r="Q87" i="71"/>
  <c r="I100" i="71"/>
  <c r="I105" i="71"/>
  <c r="I110" i="71"/>
  <c r="Q112" i="71"/>
  <c r="I115" i="71"/>
  <c r="Q117" i="71"/>
  <c r="I120" i="71"/>
  <c r="I125" i="71"/>
  <c r="Q137" i="71"/>
  <c r="Q139" i="71"/>
  <c r="G60" i="72"/>
  <c r="O77" i="72"/>
  <c r="O37" i="72"/>
  <c r="O62" i="72"/>
  <c r="G86" i="72"/>
  <c r="N36" i="72"/>
  <c r="O42" i="72"/>
  <c r="N50" i="72"/>
  <c r="F109" i="72"/>
  <c r="G129" i="72"/>
  <c r="C117" i="72"/>
  <c r="C57" i="72"/>
  <c r="C62" i="72"/>
  <c r="C74" i="72"/>
  <c r="Q80" i="72"/>
  <c r="K82" i="72"/>
  <c r="I84" i="72"/>
  <c r="K113" i="72"/>
  <c r="I131" i="72"/>
  <c r="H145" i="72"/>
  <c r="H144" i="72"/>
  <c r="P145" i="72"/>
  <c r="P144" i="72"/>
  <c r="H37" i="72"/>
  <c r="H42" i="72"/>
  <c r="H43" i="72"/>
  <c r="H38" i="72"/>
  <c r="H44" i="72"/>
  <c r="H39" i="72"/>
  <c r="H36" i="72"/>
  <c r="H35" i="72"/>
  <c r="P37" i="72"/>
  <c r="P42" i="72"/>
  <c r="P40" i="72"/>
  <c r="P41" i="72"/>
  <c r="P36" i="72"/>
  <c r="P35" i="72"/>
  <c r="H139" i="72"/>
  <c r="H134" i="72"/>
  <c r="H126" i="72"/>
  <c r="H118" i="72"/>
  <c r="H110" i="72"/>
  <c r="H102" i="72"/>
  <c r="H133" i="72"/>
  <c r="H125" i="72"/>
  <c r="H117" i="72"/>
  <c r="H109" i="72"/>
  <c r="H101" i="72"/>
  <c r="H138" i="72"/>
  <c r="H130" i="72"/>
  <c r="H122" i="72"/>
  <c r="H137" i="72"/>
  <c r="H129" i="72"/>
  <c r="H121" i="72"/>
  <c r="H113" i="72"/>
  <c r="H105" i="72"/>
  <c r="H131" i="72"/>
  <c r="H127" i="72"/>
  <c r="H97" i="72"/>
  <c r="H82" i="72"/>
  <c r="H74" i="72"/>
  <c r="H66" i="72"/>
  <c r="H58" i="72"/>
  <c r="H50" i="72"/>
  <c r="H124" i="72"/>
  <c r="H107" i="72"/>
  <c r="H104" i="72"/>
  <c r="H98" i="72"/>
  <c r="H96" i="72"/>
  <c r="H123" i="72"/>
  <c r="H99" i="72"/>
  <c r="H95" i="72"/>
  <c r="H88" i="72"/>
  <c r="H136" i="72"/>
  <c r="H120" i="72"/>
  <c r="H100" i="72"/>
  <c r="H87" i="72"/>
  <c r="H79" i="72"/>
  <c r="H71" i="72"/>
  <c r="H63" i="72"/>
  <c r="H55" i="72"/>
  <c r="H115" i="72"/>
  <c r="H84" i="72"/>
  <c r="H61" i="72"/>
  <c r="H135" i="72"/>
  <c r="H81" i="72"/>
  <c r="H69" i="72"/>
  <c r="H64" i="72"/>
  <c r="H59" i="72"/>
  <c r="H116" i="72"/>
  <c r="H62" i="72"/>
  <c r="H57" i="72"/>
  <c r="H132" i="72"/>
  <c r="H108" i="72"/>
  <c r="H77" i="72"/>
  <c r="H72" i="72"/>
  <c r="H67" i="72"/>
  <c r="H114" i="72"/>
  <c r="H111" i="72"/>
  <c r="H70" i="72"/>
  <c r="H65" i="72"/>
  <c r="H60" i="72"/>
  <c r="P139" i="72"/>
  <c r="P134" i="72"/>
  <c r="P126" i="72"/>
  <c r="P118" i="72"/>
  <c r="P110" i="72"/>
  <c r="P102" i="72"/>
  <c r="P133" i="72"/>
  <c r="P125" i="72"/>
  <c r="P117" i="72"/>
  <c r="P109" i="72"/>
  <c r="P101" i="72"/>
  <c r="P138" i="72"/>
  <c r="P130" i="72"/>
  <c r="P122" i="72"/>
  <c r="P114" i="72"/>
  <c r="P137" i="72"/>
  <c r="P129" i="72"/>
  <c r="P121" i="72"/>
  <c r="P113" i="72"/>
  <c r="P105" i="72"/>
  <c r="P97" i="72"/>
  <c r="P123" i="72"/>
  <c r="P135" i="72"/>
  <c r="P119" i="72"/>
  <c r="P82" i="72"/>
  <c r="P74" i="72"/>
  <c r="P66" i="72"/>
  <c r="P58" i="72"/>
  <c r="P50" i="72"/>
  <c r="P132" i="72"/>
  <c r="P116" i="72"/>
  <c r="P108" i="72"/>
  <c r="P96" i="72"/>
  <c r="P81" i="72"/>
  <c r="P131" i="72"/>
  <c r="P115" i="72"/>
  <c r="P111" i="72"/>
  <c r="P98" i="72"/>
  <c r="P95" i="72"/>
  <c r="P88" i="72"/>
  <c r="P128" i="72"/>
  <c r="P99" i="72"/>
  <c r="P87" i="72"/>
  <c r="P79" i="72"/>
  <c r="P71" i="72"/>
  <c r="P63" i="72"/>
  <c r="P55" i="72"/>
  <c r="P80" i="72"/>
  <c r="P75" i="72"/>
  <c r="P127" i="72"/>
  <c r="P86" i="72"/>
  <c r="P61" i="72"/>
  <c r="P56" i="72"/>
  <c r="P51" i="72"/>
  <c r="P85" i="72"/>
  <c r="P76" i="72"/>
  <c r="P54" i="72"/>
  <c r="P124" i="72"/>
  <c r="P100" i="72"/>
  <c r="P84" i="72"/>
  <c r="P69" i="72"/>
  <c r="P64" i="72"/>
  <c r="P59" i="72"/>
  <c r="P112" i="72"/>
  <c r="P106" i="72"/>
  <c r="P103" i="72"/>
  <c r="P83" i="72"/>
  <c r="P62" i="72"/>
  <c r="P57" i="72"/>
  <c r="P52" i="72"/>
  <c r="Q37" i="72"/>
  <c r="H40" i="72"/>
  <c r="K44" i="72"/>
  <c r="C95" i="72"/>
  <c r="C97" i="72"/>
  <c r="I145" i="72"/>
  <c r="I144" i="72"/>
  <c r="Q144" i="72"/>
  <c r="Q145" i="72"/>
  <c r="I44" i="72"/>
  <c r="I41" i="72"/>
  <c r="Q44" i="72"/>
  <c r="Q36" i="72"/>
  <c r="Q41" i="72"/>
  <c r="I133" i="72"/>
  <c r="I125" i="72"/>
  <c r="I117" i="72"/>
  <c r="I109" i="72"/>
  <c r="I101" i="72"/>
  <c r="I132" i="72"/>
  <c r="I124" i="72"/>
  <c r="I116" i="72"/>
  <c r="I108" i="72"/>
  <c r="I100" i="72"/>
  <c r="I137" i="72"/>
  <c r="I129" i="72"/>
  <c r="I121" i="72"/>
  <c r="I136" i="72"/>
  <c r="I128" i="72"/>
  <c r="I120" i="72"/>
  <c r="I112" i="72"/>
  <c r="I104" i="72"/>
  <c r="I130" i="72"/>
  <c r="I126" i="72"/>
  <c r="I107" i="72"/>
  <c r="I98" i="72"/>
  <c r="I96" i="72"/>
  <c r="I81" i="72"/>
  <c r="I73" i="72"/>
  <c r="I65" i="72"/>
  <c r="I57" i="72"/>
  <c r="I49" i="72"/>
  <c r="I123" i="72"/>
  <c r="I113" i="72"/>
  <c r="I110" i="72"/>
  <c r="I99" i="72"/>
  <c r="I95" i="72"/>
  <c r="I88" i="72"/>
  <c r="I139" i="72"/>
  <c r="I138" i="72"/>
  <c r="I122" i="72"/>
  <c r="I87" i="72"/>
  <c r="I135" i="72"/>
  <c r="I119" i="72"/>
  <c r="I106" i="72"/>
  <c r="I103" i="72"/>
  <c r="I86" i="72"/>
  <c r="I78" i="72"/>
  <c r="I70" i="72"/>
  <c r="I62" i="72"/>
  <c r="I54" i="72"/>
  <c r="I83" i="72"/>
  <c r="I76" i="72"/>
  <c r="I71" i="72"/>
  <c r="I66" i="72"/>
  <c r="I118" i="72"/>
  <c r="I79" i="72"/>
  <c r="I74" i="72"/>
  <c r="I52" i="72"/>
  <c r="I77" i="72"/>
  <c r="I72" i="72"/>
  <c r="I67" i="72"/>
  <c r="I127" i="72"/>
  <c r="I114" i="72"/>
  <c r="I111" i="72"/>
  <c r="I105" i="72"/>
  <c r="I102" i="72"/>
  <c r="I60" i="72"/>
  <c r="I55" i="72"/>
  <c r="I134" i="72"/>
  <c r="I97" i="72"/>
  <c r="I80" i="72"/>
  <c r="I75" i="72"/>
  <c r="I53" i="72"/>
  <c r="Q133" i="72"/>
  <c r="Q125" i="72"/>
  <c r="Q117" i="72"/>
  <c r="Q109" i="72"/>
  <c r="Q101" i="72"/>
  <c r="Q132" i="72"/>
  <c r="Q124" i="72"/>
  <c r="Q116" i="72"/>
  <c r="Q108" i="72"/>
  <c r="Q100" i="72"/>
  <c r="Q137" i="72"/>
  <c r="Q129" i="72"/>
  <c r="Q121" i="72"/>
  <c r="Q139" i="72"/>
  <c r="Q136" i="72"/>
  <c r="Q128" i="72"/>
  <c r="Q120" i="72"/>
  <c r="Q112" i="72"/>
  <c r="Q104" i="72"/>
  <c r="Q138" i="72"/>
  <c r="Q122" i="72"/>
  <c r="Q134" i="72"/>
  <c r="Q118" i="72"/>
  <c r="Q97" i="72"/>
  <c r="Q96" i="72"/>
  <c r="Q81" i="72"/>
  <c r="Q73" i="72"/>
  <c r="Q65" i="72"/>
  <c r="Q57" i="72"/>
  <c r="Q49" i="72"/>
  <c r="Q131" i="72"/>
  <c r="Q115" i="72"/>
  <c r="Q111" i="72"/>
  <c r="Q105" i="72"/>
  <c r="Q102" i="72"/>
  <c r="Q98" i="72"/>
  <c r="Q95" i="72"/>
  <c r="Q88" i="72"/>
  <c r="Q130" i="72"/>
  <c r="Q114" i="72"/>
  <c r="Q99" i="72"/>
  <c r="Q87" i="72"/>
  <c r="Q127" i="72"/>
  <c r="Q107" i="72"/>
  <c r="Q86" i="72"/>
  <c r="Q78" i="72"/>
  <c r="Q70" i="72"/>
  <c r="Q62" i="72"/>
  <c r="Q54" i="72"/>
  <c r="Q68" i="72"/>
  <c r="Q63" i="72"/>
  <c r="Q85" i="72"/>
  <c r="Q76" i="72"/>
  <c r="Q71" i="72"/>
  <c r="Q66" i="72"/>
  <c r="Q84" i="72"/>
  <c r="Q69" i="72"/>
  <c r="Q64" i="72"/>
  <c r="Q59" i="72"/>
  <c r="Q106" i="72"/>
  <c r="Q103" i="72"/>
  <c r="Q83" i="72"/>
  <c r="Q79" i="72"/>
  <c r="Q74" i="72"/>
  <c r="Q52" i="72"/>
  <c r="Q126" i="72"/>
  <c r="Q119" i="72"/>
  <c r="Q82" i="72"/>
  <c r="Q77" i="72"/>
  <c r="Q72" i="72"/>
  <c r="Q67" i="72"/>
  <c r="I36" i="72"/>
  <c r="I40" i="72"/>
  <c r="K49" i="72"/>
  <c r="I50" i="72"/>
  <c r="K57" i="72"/>
  <c r="I58" i="72"/>
  <c r="K59" i="72"/>
  <c r="K62" i="72"/>
  <c r="C65" i="72"/>
  <c r="P67" i="72"/>
  <c r="C69" i="72"/>
  <c r="H73" i="72"/>
  <c r="P107" i="72"/>
  <c r="Q113" i="72"/>
  <c r="P136" i="72"/>
  <c r="Q38" i="72"/>
  <c r="H41" i="72"/>
  <c r="Q43" i="72"/>
  <c r="I51" i="72"/>
  <c r="H52" i="72"/>
  <c r="I56" i="72"/>
  <c r="Q60" i="72"/>
  <c r="I69" i="72"/>
  <c r="Q75" i="72"/>
  <c r="P78" i="72"/>
  <c r="H83" i="72"/>
  <c r="H85" i="72"/>
  <c r="C100" i="72"/>
  <c r="C103" i="72"/>
  <c r="Q110" i="72"/>
  <c r="H128" i="72"/>
  <c r="C144" i="72"/>
  <c r="C145" i="72"/>
  <c r="K145" i="72"/>
  <c r="K144" i="72"/>
  <c r="C42" i="72"/>
  <c r="C39" i="72"/>
  <c r="C37" i="72"/>
  <c r="C36" i="72"/>
  <c r="C35" i="72"/>
  <c r="C38" i="72"/>
  <c r="K42" i="72"/>
  <c r="K39" i="72"/>
  <c r="K36" i="72"/>
  <c r="K35" i="72"/>
  <c r="C139" i="72"/>
  <c r="C131" i="72"/>
  <c r="C123" i="72"/>
  <c r="C115" i="72"/>
  <c r="C107" i="72"/>
  <c r="C138" i="72"/>
  <c r="C130" i="72"/>
  <c r="C122" i="72"/>
  <c r="C114" i="72"/>
  <c r="C106" i="72"/>
  <c r="C135" i="72"/>
  <c r="C127" i="72"/>
  <c r="C119" i="72"/>
  <c r="C134" i="72"/>
  <c r="C126" i="72"/>
  <c r="C118" i="72"/>
  <c r="C110" i="72"/>
  <c r="C102" i="72"/>
  <c r="C136" i="72"/>
  <c r="C132" i="72"/>
  <c r="C116" i="72"/>
  <c r="C87" i="72"/>
  <c r="C79" i="72"/>
  <c r="C71" i="72"/>
  <c r="C63" i="72"/>
  <c r="C55" i="72"/>
  <c r="C129" i="72"/>
  <c r="C105" i="72"/>
  <c r="C86" i="72"/>
  <c r="C128" i="72"/>
  <c r="C111" i="72"/>
  <c r="C108" i="72"/>
  <c r="C85" i="72"/>
  <c r="C125" i="72"/>
  <c r="C84" i="72"/>
  <c r="C76" i="72"/>
  <c r="C68" i="72"/>
  <c r="C60" i="72"/>
  <c r="C52" i="72"/>
  <c r="C121" i="72"/>
  <c r="C99" i="72"/>
  <c r="C96" i="72"/>
  <c r="C77" i="72"/>
  <c r="C72" i="72"/>
  <c r="C133" i="72"/>
  <c r="C113" i="72"/>
  <c r="C104" i="72"/>
  <c r="C101" i="72"/>
  <c r="C83" i="72"/>
  <c r="C80" i="72"/>
  <c r="C58" i="72"/>
  <c r="C53" i="72"/>
  <c r="C82" i="72"/>
  <c r="C78" i="72"/>
  <c r="C73" i="72"/>
  <c r="C120" i="72"/>
  <c r="C66" i="72"/>
  <c r="C61" i="72"/>
  <c r="C56" i="72"/>
  <c r="C137" i="72"/>
  <c r="C81" i="72"/>
  <c r="C59" i="72"/>
  <c r="C54" i="72"/>
  <c r="C49" i="72"/>
  <c r="K131" i="72"/>
  <c r="K123" i="72"/>
  <c r="K115" i="72"/>
  <c r="K107" i="72"/>
  <c r="K139" i="72"/>
  <c r="K138" i="72"/>
  <c r="K130" i="72"/>
  <c r="K122" i="72"/>
  <c r="K114" i="72"/>
  <c r="K106" i="72"/>
  <c r="K135" i="72"/>
  <c r="K127" i="72"/>
  <c r="K119" i="72"/>
  <c r="K134" i="72"/>
  <c r="K126" i="72"/>
  <c r="K118" i="72"/>
  <c r="K110" i="72"/>
  <c r="K102" i="72"/>
  <c r="K128" i="72"/>
  <c r="K124" i="72"/>
  <c r="K87" i="72"/>
  <c r="K79" i="72"/>
  <c r="K71" i="72"/>
  <c r="K63" i="72"/>
  <c r="K55" i="72"/>
  <c r="K137" i="72"/>
  <c r="K121" i="72"/>
  <c r="K86" i="72"/>
  <c r="K136" i="72"/>
  <c r="K120" i="72"/>
  <c r="K112" i="72"/>
  <c r="K109" i="72"/>
  <c r="K103" i="72"/>
  <c r="K100" i="72"/>
  <c r="K85" i="72"/>
  <c r="K133" i="72"/>
  <c r="K117" i="72"/>
  <c r="K84" i="72"/>
  <c r="K76" i="72"/>
  <c r="K68" i="72"/>
  <c r="K60" i="72"/>
  <c r="K52" i="72"/>
  <c r="K81" i="72"/>
  <c r="K74" i="72"/>
  <c r="K69" i="72"/>
  <c r="K64" i="72"/>
  <c r="K125" i="72"/>
  <c r="K116" i="72"/>
  <c r="K105" i="72"/>
  <c r="K77" i="72"/>
  <c r="K72" i="72"/>
  <c r="K50" i="72"/>
  <c r="K132" i="72"/>
  <c r="K111" i="72"/>
  <c r="K108" i="72"/>
  <c r="K97" i="72"/>
  <c r="K75" i="72"/>
  <c r="K70" i="72"/>
  <c r="K65" i="72"/>
  <c r="K98" i="72"/>
  <c r="K96" i="72"/>
  <c r="K80" i="72"/>
  <c r="K58" i="72"/>
  <c r="K53" i="72"/>
  <c r="K129" i="72"/>
  <c r="K99" i="72"/>
  <c r="K95" i="72"/>
  <c r="K88" i="72"/>
  <c r="K78" i="72"/>
  <c r="K73" i="72"/>
  <c r="K51" i="72"/>
  <c r="Q35" i="72"/>
  <c r="K41" i="72"/>
  <c r="C44" i="72"/>
  <c r="K56" i="72"/>
  <c r="Q58" i="72"/>
  <c r="P70" i="72"/>
  <c r="I85" i="72"/>
  <c r="C112" i="72"/>
  <c r="Q123" i="72"/>
  <c r="D36" i="71"/>
  <c r="L36" i="71"/>
  <c r="D37" i="71"/>
  <c r="L37" i="71"/>
  <c r="G42" i="71"/>
  <c r="O42" i="71"/>
  <c r="D45" i="71"/>
  <c r="L45" i="71"/>
  <c r="D53" i="71"/>
  <c r="L53" i="71"/>
  <c r="G58" i="71"/>
  <c r="O58" i="71"/>
  <c r="D61" i="71"/>
  <c r="L61" i="71"/>
  <c r="G66" i="71"/>
  <c r="O66" i="71"/>
  <c r="D69" i="71"/>
  <c r="L69" i="71"/>
  <c r="G74" i="71"/>
  <c r="O74" i="71"/>
  <c r="D77" i="71"/>
  <c r="L77" i="71"/>
  <c r="G82" i="71"/>
  <c r="O82" i="71"/>
  <c r="D85" i="71"/>
  <c r="L85" i="71"/>
  <c r="G90" i="71"/>
  <c r="O90" i="71"/>
  <c r="G97" i="71"/>
  <c r="O97" i="71"/>
  <c r="D100" i="71"/>
  <c r="L100" i="71"/>
  <c r="G105" i="71"/>
  <c r="O105" i="71"/>
  <c r="D108" i="71"/>
  <c r="L108" i="71"/>
  <c r="G113" i="71"/>
  <c r="O113" i="71"/>
  <c r="D116" i="71"/>
  <c r="L116" i="71"/>
  <c r="G121" i="71"/>
  <c r="O121" i="71"/>
  <c r="D124" i="71"/>
  <c r="L124" i="71"/>
  <c r="G129" i="71"/>
  <c r="O129" i="71"/>
  <c r="D132" i="71"/>
  <c r="L132" i="71"/>
  <c r="G137" i="71"/>
  <c r="O137" i="71"/>
  <c r="D140" i="71"/>
  <c r="L140" i="71"/>
  <c r="R144" i="72"/>
  <c r="R145" i="72"/>
  <c r="J43" i="72"/>
  <c r="J40" i="72"/>
  <c r="R43" i="72"/>
  <c r="R40" i="72"/>
  <c r="J132" i="72"/>
  <c r="J124" i="72"/>
  <c r="J116" i="72"/>
  <c r="J108" i="72"/>
  <c r="J100" i="72"/>
  <c r="J131" i="72"/>
  <c r="J123" i="72"/>
  <c r="J115" i="72"/>
  <c r="J107" i="72"/>
  <c r="J136" i="72"/>
  <c r="J128" i="72"/>
  <c r="J120" i="72"/>
  <c r="J135" i="72"/>
  <c r="J127" i="72"/>
  <c r="J119" i="72"/>
  <c r="J111" i="72"/>
  <c r="J103" i="72"/>
  <c r="J129" i="72"/>
  <c r="J125" i="72"/>
  <c r="J113" i="72"/>
  <c r="J110" i="72"/>
  <c r="J104" i="72"/>
  <c r="J101" i="72"/>
  <c r="J99" i="72"/>
  <c r="J95" i="72"/>
  <c r="J88" i="72"/>
  <c r="J80" i="72"/>
  <c r="J72" i="72"/>
  <c r="J64" i="72"/>
  <c r="J56" i="72"/>
  <c r="J139" i="72"/>
  <c r="J138" i="72"/>
  <c r="J122" i="72"/>
  <c r="J87" i="72"/>
  <c r="J137" i="72"/>
  <c r="J121" i="72"/>
  <c r="J106" i="72"/>
  <c r="J86" i="72"/>
  <c r="J134" i="72"/>
  <c r="J118" i="72"/>
  <c r="J112" i="72"/>
  <c r="J109" i="72"/>
  <c r="J85" i="72"/>
  <c r="J77" i="72"/>
  <c r="J69" i="72"/>
  <c r="J61" i="72"/>
  <c r="J53" i="72"/>
  <c r="R132" i="72"/>
  <c r="R124" i="72"/>
  <c r="R116" i="72"/>
  <c r="R108" i="72"/>
  <c r="R100" i="72"/>
  <c r="R131" i="72"/>
  <c r="R123" i="72"/>
  <c r="R115" i="72"/>
  <c r="R107" i="72"/>
  <c r="R139" i="72"/>
  <c r="R136" i="72"/>
  <c r="R128" i="72"/>
  <c r="R120" i="72"/>
  <c r="R135" i="72"/>
  <c r="R127" i="72"/>
  <c r="R119" i="72"/>
  <c r="R111" i="72"/>
  <c r="R103" i="72"/>
  <c r="R137" i="72"/>
  <c r="R121" i="72"/>
  <c r="R133" i="72"/>
  <c r="R117" i="72"/>
  <c r="R105" i="72"/>
  <c r="R102" i="72"/>
  <c r="R98" i="72"/>
  <c r="R95" i="72"/>
  <c r="R88" i="72"/>
  <c r="R80" i="72"/>
  <c r="R72" i="72"/>
  <c r="R64" i="72"/>
  <c r="R56" i="72"/>
  <c r="R130" i="72"/>
  <c r="R114" i="72"/>
  <c r="R99" i="72"/>
  <c r="R87" i="72"/>
  <c r="R129" i="72"/>
  <c r="R86" i="72"/>
  <c r="R126" i="72"/>
  <c r="R113" i="72"/>
  <c r="R110" i="72"/>
  <c r="R104" i="72"/>
  <c r="R101" i="72"/>
  <c r="R85" i="72"/>
  <c r="R77" i="72"/>
  <c r="R69" i="72"/>
  <c r="R61" i="72"/>
  <c r="R53" i="72"/>
  <c r="J37" i="72"/>
  <c r="R39" i="72"/>
  <c r="J42" i="72"/>
  <c r="M49" i="72"/>
  <c r="R50" i="72"/>
  <c r="E52" i="72"/>
  <c r="R55" i="72"/>
  <c r="E57" i="72"/>
  <c r="J58" i="72"/>
  <c r="R60" i="72"/>
  <c r="J63" i="72"/>
  <c r="J68" i="72"/>
  <c r="M71" i="72"/>
  <c r="M76" i="72"/>
  <c r="R81" i="72"/>
  <c r="J96" i="72"/>
  <c r="J98" i="72"/>
  <c r="G36" i="71"/>
  <c r="O36" i="71"/>
  <c r="G37" i="71"/>
  <c r="O37" i="71"/>
  <c r="G53" i="71"/>
  <c r="O53" i="71"/>
  <c r="D56" i="71"/>
  <c r="L56" i="71"/>
  <c r="G61" i="71"/>
  <c r="O61" i="71"/>
  <c r="D64" i="71"/>
  <c r="L64" i="71"/>
  <c r="G69" i="71"/>
  <c r="O69" i="71"/>
  <c r="D72" i="71"/>
  <c r="L72" i="71"/>
  <c r="G77" i="71"/>
  <c r="O77" i="71"/>
  <c r="D80" i="71"/>
  <c r="L80" i="71"/>
  <c r="G85" i="71"/>
  <c r="O85" i="71"/>
  <c r="D88" i="71"/>
  <c r="L88" i="71"/>
  <c r="G100" i="71"/>
  <c r="O100" i="71"/>
  <c r="D103" i="71"/>
  <c r="L103" i="71"/>
  <c r="G108" i="71"/>
  <c r="O108" i="71"/>
  <c r="D111" i="71"/>
  <c r="L111" i="71"/>
  <c r="G116" i="71"/>
  <c r="O116" i="71"/>
  <c r="D119" i="71"/>
  <c r="L119" i="71"/>
  <c r="G124" i="71"/>
  <c r="O124" i="71"/>
  <c r="D127" i="71"/>
  <c r="L127" i="71"/>
  <c r="G132" i="71"/>
  <c r="O132" i="71"/>
  <c r="E144" i="72"/>
  <c r="E145" i="72"/>
  <c r="E40" i="72"/>
  <c r="E37" i="72"/>
  <c r="M40" i="72"/>
  <c r="M37" i="72"/>
  <c r="E137" i="72"/>
  <c r="E129" i="72"/>
  <c r="E121" i="72"/>
  <c r="E113" i="72"/>
  <c r="E105" i="72"/>
  <c r="E136" i="72"/>
  <c r="E128" i="72"/>
  <c r="E120" i="72"/>
  <c r="E112" i="72"/>
  <c r="E104" i="72"/>
  <c r="E133" i="72"/>
  <c r="E125" i="72"/>
  <c r="E117" i="72"/>
  <c r="E132" i="72"/>
  <c r="E124" i="72"/>
  <c r="E116" i="72"/>
  <c r="E108" i="72"/>
  <c r="E100" i="72"/>
  <c r="E134" i="72"/>
  <c r="E130" i="72"/>
  <c r="E111" i="72"/>
  <c r="E102" i="72"/>
  <c r="E85" i="72"/>
  <c r="E77" i="72"/>
  <c r="E69" i="72"/>
  <c r="E61" i="72"/>
  <c r="E53" i="72"/>
  <c r="E127" i="72"/>
  <c r="E114" i="72"/>
  <c r="E84" i="72"/>
  <c r="E126" i="72"/>
  <c r="E83" i="72"/>
  <c r="E139" i="72"/>
  <c r="E123" i="72"/>
  <c r="E110" i="72"/>
  <c r="E107" i="72"/>
  <c r="E101" i="72"/>
  <c r="E98" i="72"/>
  <c r="E97" i="72"/>
  <c r="E82" i="72"/>
  <c r="E74" i="72"/>
  <c r="E66" i="72"/>
  <c r="E58" i="72"/>
  <c r="E50" i="72"/>
  <c r="M137" i="72"/>
  <c r="M129" i="72"/>
  <c r="M121" i="72"/>
  <c r="M113" i="72"/>
  <c r="M105" i="72"/>
  <c r="M136" i="72"/>
  <c r="M128" i="72"/>
  <c r="M120" i="72"/>
  <c r="M112" i="72"/>
  <c r="M104" i="72"/>
  <c r="M133" i="72"/>
  <c r="M125" i="72"/>
  <c r="M117" i="72"/>
  <c r="M132" i="72"/>
  <c r="M124" i="72"/>
  <c r="M116" i="72"/>
  <c r="M108" i="72"/>
  <c r="M100" i="72"/>
  <c r="M126" i="72"/>
  <c r="M139" i="72"/>
  <c r="M138" i="72"/>
  <c r="M122" i="72"/>
  <c r="M103" i="72"/>
  <c r="M85" i="72"/>
  <c r="M77" i="72"/>
  <c r="M69" i="72"/>
  <c r="M61" i="72"/>
  <c r="M53" i="72"/>
  <c r="M135" i="72"/>
  <c r="M119" i="72"/>
  <c r="M109" i="72"/>
  <c r="M106" i="72"/>
  <c r="M84" i="72"/>
  <c r="M134" i="72"/>
  <c r="M118" i="72"/>
  <c r="M83" i="72"/>
  <c r="M131" i="72"/>
  <c r="M115" i="72"/>
  <c r="M111" i="72"/>
  <c r="M102" i="72"/>
  <c r="M97" i="72"/>
  <c r="M82" i="72"/>
  <c r="M74" i="72"/>
  <c r="M66" i="72"/>
  <c r="M58" i="72"/>
  <c r="M50" i="72"/>
  <c r="R38" i="72"/>
  <c r="J41" i="72"/>
  <c r="R49" i="72"/>
  <c r="E51" i="72"/>
  <c r="R54" i="72"/>
  <c r="E56" i="72"/>
  <c r="J57" i="72"/>
  <c r="R59" i="72"/>
  <c r="J62" i="72"/>
  <c r="J67" i="72"/>
  <c r="M70" i="72"/>
  <c r="M75" i="72"/>
  <c r="E78" i="72"/>
  <c r="M80" i="72"/>
  <c r="R84" i="72"/>
  <c r="M96" i="72"/>
  <c r="M98" i="72"/>
  <c r="M114" i="72"/>
  <c r="R122" i="72"/>
  <c r="J130" i="72"/>
  <c r="P48" i="74"/>
  <c r="P60" i="74"/>
  <c r="P72" i="74"/>
  <c r="H124" i="74"/>
  <c r="H116" i="74"/>
  <c r="H135" i="74"/>
  <c r="H128" i="74"/>
  <c r="H120" i="74"/>
  <c r="H125" i="74"/>
  <c r="H112" i="74"/>
  <c r="H104" i="74"/>
  <c r="H129" i="74"/>
  <c r="H123" i="74"/>
  <c r="H118" i="74"/>
  <c r="H111" i="74"/>
  <c r="H103" i="74"/>
  <c r="H119" i="74"/>
  <c r="H108" i="74"/>
  <c r="H100" i="74"/>
  <c r="H136" i="74"/>
  <c r="H127" i="74"/>
  <c r="H122" i="74"/>
  <c r="H117" i="74"/>
  <c r="H95" i="74"/>
  <c r="H87" i="74"/>
  <c r="H70" i="74"/>
  <c r="H62" i="74"/>
  <c r="H54" i="74"/>
  <c r="H46" i="74"/>
  <c r="H38" i="74"/>
  <c r="H92" i="74"/>
  <c r="H75" i="74"/>
  <c r="H67" i="74"/>
  <c r="H59" i="74"/>
  <c r="H51" i="74"/>
  <c r="H43" i="74"/>
  <c r="H114" i="74"/>
  <c r="H102" i="74"/>
  <c r="H91" i="74"/>
  <c r="H74" i="74"/>
  <c r="H66" i="74"/>
  <c r="H58" i="74"/>
  <c r="H50" i="74"/>
  <c r="H42" i="74"/>
  <c r="H115" i="74"/>
  <c r="H113" i="74"/>
  <c r="H105" i="74"/>
  <c r="H96" i="74"/>
  <c r="H93" i="74"/>
  <c r="H57" i="74"/>
  <c r="H99" i="74"/>
  <c r="H72" i="74"/>
  <c r="H69" i="74"/>
  <c r="H63" i="74"/>
  <c r="H60" i="74"/>
  <c r="H130" i="74"/>
  <c r="H150" i="74" s="1"/>
  <c r="H106" i="74"/>
  <c r="H98" i="74"/>
  <c r="H89" i="74"/>
  <c r="H86" i="74"/>
  <c r="H41" i="74"/>
  <c r="H126" i="74"/>
  <c r="H121" i="74"/>
  <c r="H97" i="74"/>
  <c r="H94" i="74"/>
  <c r="H88" i="74"/>
  <c r="H49" i="74"/>
  <c r="H40" i="74"/>
  <c r="H109" i="74"/>
  <c r="H73" i="74"/>
  <c r="H64" i="74"/>
  <c r="H61" i="74"/>
  <c r="H55" i="74"/>
  <c r="H52" i="74"/>
  <c r="P136" i="74"/>
  <c r="P124" i="74"/>
  <c r="P116" i="74"/>
  <c r="P128" i="74"/>
  <c r="P120" i="74"/>
  <c r="P122" i="74"/>
  <c r="P117" i="74"/>
  <c r="P112" i="74"/>
  <c r="P104" i="74"/>
  <c r="P135" i="74"/>
  <c r="P127" i="74"/>
  <c r="P115" i="74"/>
  <c r="P111" i="74"/>
  <c r="P103" i="74"/>
  <c r="P130" i="74"/>
  <c r="P125" i="74"/>
  <c r="P129" i="74"/>
  <c r="P108" i="74"/>
  <c r="P100" i="74"/>
  <c r="P119" i="74"/>
  <c r="P114" i="74"/>
  <c r="P105" i="74"/>
  <c r="P99" i="74"/>
  <c r="P95" i="74"/>
  <c r="P87" i="74"/>
  <c r="P70" i="74"/>
  <c r="P62" i="74"/>
  <c r="P54" i="74"/>
  <c r="P46" i="74"/>
  <c r="P38" i="74"/>
  <c r="P126" i="74"/>
  <c r="P121" i="74"/>
  <c r="P92" i="74"/>
  <c r="P75" i="74"/>
  <c r="P67" i="74"/>
  <c r="P59" i="74"/>
  <c r="P51" i="74"/>
  <c r="P43" i="74"/>
  <c r="P91" i="74"/>
  <c r="P74" i="74"/>
  <c r="P66" i="74"/>
  <c r="P58" i="74"/>
  <c r="P50" i="74"/>
  <c r="P42" i="74"/>
  <c r="P107" i="74"/>
  <c r="P101" i="74"/>
  <c r="P97" i="74"/>
  <c r="P94" i="74"/>
  <c r="P88" i="74"/>
  <c r="P102" i="74"/>
  <c r="P73" i="74"/>
  <c r="P64" i="74"/>
  <c r="P61" i="74"/>
  <c r="P55" i="74"/>
  <c r="P52" i="74"/>
  <c r="P109" i="74"/>
  <c r="P90" i="74"/>
  <c r="P76" i="74"/>
  <c r="P123" i="74"/>
  <c r="P118" i="74"/>
  <c r="P98" i="74"/>
  <c r="P89" i="74"/>
  <c r="P86" i="74"/>
  <c r="P41" i="74"/>
  <c r="P113" i="74"/>
  <c r="P106" i="74"/>
  <c r="P65" i="74"/>
  <c r="P56" i="74"/>
  <c r="P53" i="74"/>
  <c r="P47" i="74"/>
  <c r="P44" i="74"/>
  <c r="C112" i="74"/>
  <c r="C94" i="74"/>
  <c r="C91" i="74"/>
  <c r="C120" i="74"/>
  <c r="C115" i="74"/>
  <c r="C104" i="74"/>
  <c r="C70" i="74"/>
  <c r="C61" i="74"/>
  <c r="C58" i="74"/>
  <c r="C52" i="74"/>
  <c r="C49" i="74"/>
  <c r="C87" i="74"/>
  <c r="C76" i="74"/>
  <c r="C73" i="74"/>
  <c r="C114" i="74"/>
  <c r="C107" i="74"/>
  <c r="C95" i="74"/>
  <c r="C86" i="74"/>
  <c r="C38" i="74"/>
  <c r="C126" i="74"/>
  <c r="C98" i="74"/>
  <c r="C62" i="74"/>
  <c r="C53" i="74"/>
  <c r="C50" i="74"/>
  <c r="C44" i="74"/>
  <c r="C41" i="74"/>
  <c r="K95" i="74"/>
  <c r="K86" i="74"/>
  <c r="K107" i="74"/>
  <c r="K98" i="74"/>
  <c r="K62" i="74"/>
  <c r="K53" i="74"/>
  <c r="K50" i="74"/>
  <c r="K44" i="74"/>
  <c r="K41" i="74"/>
  <c r="K77" i="74"/>
  <c r="K74" i="74"/>
  <c r="K68" i="74"/>
  <c r="K65" i="74"/>
  <c r="K104" i="74"/>
  <c r="K87" i="74"/>
  <c r="K76" i="74"/>
  <c r="K73" i="74"/>
  <c r="K123" i="74"/>
  <c r="K118" i="74"/>
  <c r="K110" i="74"/>
  <c r="K93" i="74"/>
  <c r="K90" i="74"/>
  <c r="K54" i="74"/>
  <c r="K45" i="74"/>
  <c r="K42" i="74"/>
  <c r="H45" i="74"/>
  <c r="C57" i="74"/>
  <c r="P63" i="74"/>
  <c r="C65" i="74"/>
  <c r="K70" i="74"/>
  <c r="P71" i="74"/>
  <c r="H90" i="74"/>
  <c r="P93" i="74"/>
  <c r="H39" i="74"/>
  <c r="H44" i="74"/>
  <c r="K46" i="74"/>
  <c r="K58" i="74"/>
  <c r="K66" i="74"/>
  <c r="C68" i="74"/>
  <c r="C103" i="74"/>
  <c r="R39" i="73"/>
  <c r="R48" i="73"/>
  <c r="H65" i="74"/>
  <c r="H68" i="74"/>
  <c r="K69" i="74"/>
  <c r="H76" i="74"/>
  <c r="P77" i="74"/>
  <c r="C99" i="74"/>
  <c r="P69" i="74"/>
  <c r="K94" i="74"/>
  <c r="G47" i="73"/>
  <c r="G39" i="73"/>
  <c r="O47" i="73"/>
  <c r="O39" i="73"/>
  <c r="G48" i="73"/>
  <c r="G40" i="73"/>
  <c r="O48" i="73"/>
  <c r="O40" i="73"/>
  <c r="I123" i="74"/>
  <c r="I115" i="74"/>
  <c r="I127" i="74"/>
  <c r="I119" i="74"/>
  <c r="I129" i="74"/>
  <c r="I118" i="74"/>
  <c r="I111" i="74"/>
  <c r="I103" i="74"/>
  <c r="I110" i="74"/>
  <c r="I102" i="74"/>
  <c r="I126" i="74"/>
  <c r="I121" i="74"/>
  <c r="I116" i="74"/>
  <c r="I136" i="74"/>
  <c r="I124" i="74"/>
  <c r="I107" i="74"/>
  <c r="I99" i="74"/>
  <c r="I122" i="74"/>
  <c r="I117" i="74"/>
  <c r="I130" i="74"/>
  <c r="I150" i="74" s="1"/>
  <c r="I94" i="74"/>
  <c r="I86" i="74"/>
  <c r="I77" i="74"/>
  <c r="I69" i="74"/>
  <c r="I61" i="74"/>
  <c r="I53" i="74"/>
  <c r="I45" i="74"/>
  <c r="I135" i="74"/>
  <c r="I114" i="74"/>
  <c r="I91" i="74"/>
  <c r="I74" i="74"/>
  <c r="I66" i="74"/>
  <c r="I58" i="74"/>
  <c r="I50" i="74"/>
  <c r="I42" i="74"/>
  <c r="I113" i="74"/>
  <c r="I108" i="74"/>
  <c r="I105" i="74"/>
  <c r="I98" i="74"/>
  <c r="I90" i="74"/>
  <c r="I73" i="74"/>
  <c r="I65" i="74"/>
  <c r="I57" i="74"/>
  <c r="I49" i="74"/>
  <c r="I41" i="74"/>
  <c r="Q123" i="74"/>
  <c r="Q115" i="74"/>
  <c r="Q135" i="74"/>
  <c r="Q127" i="74"/>
  <c r="Q119" i="74"/>
  <c r="Q136" i="74"/>
  <c r="Q111" i="74"/>
  <c r="Q103" i="74"/>
  <c r="Q130" i="74"/>
  <c r="Q150" i="74" s="1"/>
  <c r="Q125" i="74"/>
  <c r="Q120" i="74"/>
  <c r="Q110" i="74"/>
  <c r="Q102" i="74"/>
  <c r="Q118" i="74"/>
  <c r="Q126" i="74"/>
  <c r="Q121" i="74"/>
  <c r="Q116" i="74"/>
  <c r="Q107" i="74"/>
  <c r="Q99" i="74"/>
  <c r="Q114" i="74"/>
  <c r="Q128" i="74"/>
  <c r="Q124" i="74"/>
  <c r="Q113" i="74"/>
  <c r="Q94" i="74"/>
  <c r="Q86" i="74"/>
  <c r="Q77" i="74"/>
  <c r="Q69" i="74"/>
  <c r="Q61" i="74"/>
  <c r="Q53" i="74"/>
  <c r="Q45" i="74"/>
  <c r="Q91" i="74"/>
  <c r="Q74" i="74"/>
  <c r="Q66" i="74"/>
  <c r="Q58" i="74"/>
  <c r="Q50" i="74"/>
  <c r="Q42" i="74"/>
  <c r="Q109" i="74"/>
  <c r="Q106" i="74"/>
  <c r="Q100" i="74"/>
  <c r="Q98" i="74"/>
  <c r="Q90" i="74"/>
  <c r="Q73" i="74"/>
  <c r="Q65" i="74"/>
  <c r="Q57" i="74"/>
  <c r="Q49" i="74"/>
  <c r="Q41" i="74"/>
  <c r="J39" i="74"/>
  <c r="F43" i="74"/>
  <c r="L48" i="74"/>
  <c r="L51" i="74"/>
  <c r="D56" i="74"/>
  <c r="L57" i="74"/>
  <c r="D59" i="74"/>
  <c r="Q59" i="74"/>
  <c r="L60" i="74"/>
  <c r="Q62" i="74"/>
  <c r="M63" i="74"/>
  <c r="D65" i="74"/>
  <c r="M66" i="74"/>
  <c r="I67" i="74"/>
  <c r="D68" i="74"/>
  <c r="Q68" i="74"/>
  <c r="L69" i="74"/>
  <c r="I70" i="74"/>
  <c r="E71" i="74"/>
  <c r="Q71" i="74"/>
  <c r="M72" i="74"/>
  <c r="E74" i="74"/>
  <c r="R74" i="74"/>
  <c r="M75" i="74"/>
  <c r="I76" i="74"/>
  <c r="D77" i="74"/>
  <c r="R77" i="74"/>
  <c r="J87" i="74"/>
  <c r="F88" i="74"/>
  <c r="R88" i="74"/>
  <c r="F91" i="74"/>
  <c r="N92" i="74"/>
  <c r="J96" i="74"/>
  <c r="D102" i="74"/>
  <c r="M105" i="74"/>
  <c r="E108" i="74"/>
  <c r="T62" i="76"/>
  <c r="T54" i="76"/>
  <c r="T46" i="76"/>
  <c r="T67" i="76"/>
  <c r="T59" i="76"/>
  <c r="T51" i="76"/>
  <c r="T64" i="76"/>
  <c r="T56" i="76"/>
  <c r="T69" i="76"/>
  <c r="T74" i="76" s="1"/>
  <c r="T61" i="76"/>
  <c r="K56" i="76"/>
  <c r="K57" i="76" s="1"/>
  <c r="K58" i="76" s="1"/>
  <c r="K59" i="76" s="1"/>
  <c r="K60" i="76" s="1"/>
  <c r="K61" i="76" s="1"/>
  <c r="K62" i="76" s="1"/>
  <c r="K63" i="76" s="1"/>
  <c r="K64" i="76" s="1"/>
  <c r="K65" i="76" s="1"/>
  <c r="K66" i="76" s="1"/>
  <c r="K67" i="76" s="1"/>
  <c r="K68" i="76" s="1"/>
  <c r="K69" i="76" s="1"/>
  <c r="T53" i="76"/>
  <c r="T45" i="76"/>
  <c r="T37" i="76"/>
  <c r="T65" i="76"/>
  <c r="T57" i="76"/>
  <c r="T42" i="76"/>
  <c r="T49" i="76"/>
  <c r="T41" i="76"/>
  <c r="T63" i="76"/>
  <c r="T55" i="76"/>
  <c r="T50" i="76"/>
  <c r="T47" i="76"/>
  <c r="T66" i="76"/>
  <c r="T58" i="76"/>
  <c r="T43" i="76"/>
  <c r="T39" i="76"/>
  <c r="T60" i="76"/>
  <c r="T52" i="76"/>
  <c r="T40" i="76"/>
  <c r="T38" i="76"/>
  <c r="T35" i="76"/>
  <c r="T44" i="76"/>
  <c r="T36" i="76"/>
  <c r="T68" i="76"/>
  <c r="T48" i="76"/>
  <c r="J122" i="74"/>
  <c r="J136" i="74"/>
  <c r="J126" i="74"/>
  <c r="J118" i="74"/>
  <c r="J123" i="74"/>
  <c r="J110" i="74"/>
  <c r="J102" i="74"/>
  <c r="J121" i="74"/>
  <c r="J116" i="74"/>
  <c r="J109" i="74"/>
  <c r="J101" i="74"/>
  <c r="J128" i="74"/>
  <c r="J135" i="74"/>
  <c r="J117" i="74"/>
  <c r="J114" i="74"/>
  <c r="J106" i="74"/>
  <c r="J130" i="74"/>
  <c r="J150" i="74" s="1"/>
  <c r="J127" i="74"/>
  <c r="J100" i="74"/>
  <c r="J93" i="74"/>
  <c r="J76" i="74"/>
  <c r="J68" i="74"/>
  <c r="J60" i="74"/>
  <c r="J52" i="74"/>
  <c r="J44" i="74"/>
  <c r="J113" i="74"/>
  <c r="J108" i="74"/>
  <c r="J105" i="74"/>
  <c r="J98" i="74"/>
  <c r="J90" i="74"/>
  <c r="J73" i="74"/>
  <c r="J65" i="74"/>
  <c r="J57" i="74"/>
  <c r="J49" i="74"/>
  <c r="J41" i="74"/>
  <c r="J125" i="74"/>
  <c r="J120" i="74"/>
  <c r="J115" i="74"/>
  <c r="J112" i="74"/>
  <c r="J97" i="74"/>
  <c r="J89" i="74"/>
  <c r="J72" i="74"/>
  <c r="J64" i="74"/>
  <c r="J56" i="74"/>
  <c r="J48" i="74"/>
  <c r="J40" i="74"/>
  <c r="R122" i="74"/>
  <c r="R114" i="74"/>
  <c r="R126" i="74"/>
  <c r="R118" i="74"/>
  <c r="R135" i="74"/>
  <c r="R130" i="74"/>
  <c r="R150" i="74" s="1"/>
  <c r="R127" i="74"/>
  <c r="R125" i="74"/>
  <c r="R120" i="74"/>
  <c r="R115" i="74"/>
  <c r="R110" i="74"/>
  <c r="R102" i="74"/>
  <c r="R109" i="74"/>
  <c r="R101" i="74"/>
  <c r="R129" i="74"/>
  <c r="R123" i="74"/>
  <c r="R106" i="74"/>
  <c r="R98" i="74"/>
  <c r="R128" i="74"/>
  <c r="R124" i="74"/>
  <c r="R119" i="74"/>
  <c r="R113" i="74"/>
  <c r="R112" i="74"/>
  <c r="R93" i="74"/>
  <c r="R76" i="74"/>
  <c r="R68" i="74"/>
  <c r="R60" i="74"/>
  <c r="R52" i="74"/>
  <c r="R44" i="74"/>
  <c r="R100" i="74"/>
  <c r="R90" i="74"/>
  <c r="R73" i="74"/>
  <c r="R65" i="74"/>
  <c r="R57" i="74"/>
  <c r="R49" i="74"/>
  <c r="R41" i="74"/>
  <c r="R117" i="74"/>
  <c r="R103" i="74"/>
  <c r="R97" i="74"/>
  <c r="R89" i="74"/>
  <c r="R72" i="74"/>
  <c r="R64" i="74"/>
  <c r="R56" i="74"/>
  <c r="R48" i="74"/>
  <c r="R40" i="74"/>
  <c r="Q38" i="74"/>
  <c r="M42" i="74"/>
  <c r="I43" i="74"/>
  <c r="Q44" i="74"/>
  <c r="I46" i="74"/>
  <c r="E47" i="74"/>
  <c r="Q47" i="74"/>
  <c r="M48" i="74"/>
  <c r="E50" i="74"/>
  <c r="R50" i="74"/>
  <c r="M51" i="74"/>
  <c r="I52" i="74"/>
  <c r="R53" i="74"/>
  <c r="N54" i="74"/>
  <c r="I55" i="74"/>
  <c r="E56" i="74"/>
  <c r="Q56" i="74"/>
  <c r="N57" i="74"/>
  <c r="J58" i="74"/>
  <c r="E59" i="74"/>
  <c r="R59" i="74"/>
  <c r="M60" i="74"/>
  <c r="J61" i="74"/>
  <c r="F62" i="74"/>
  <c r="R62" i="74"/>
  <c r="N63" i="74"/>
  <c r="I64" i="74"/>
  <c r="F65" i="74"/>
  <c r="N66" i="74"/>
  <c r="J67" i="74"/>
  <c r="E68" i="74"/>
  <c r="J70" i="74"/>
  <c r="F71" i="74"/>
  <c r="R71" i="74"/>
  <c r="F74" i="74"/>
  <c r="N75" i="74"/>
  <c r="D89" i="74"/>
  <c r="L90" i="74"/>
  <c r="D92" i="74"/>
  <c r="Q92" i="74"/>
  <c r="L93" i="74"/>
  <c r="Q95" i="74"/>
  <c r="D98" i="74"/>
  <c r="R99" i="74"/>
  <c r="D101" i="74"/>
  <c r="E102" i="74"/>
  <c r="J103" i="74"/>
  <c r="Q105" i="74"/>
  <c r="F108" i="74"/>
  <c r="I109" i="74"/>
  <c r="L110" i="74"/>
  <c r="E112" i="74"/>
  <c r="C47" i="73"/>
  <c r="C39" i="73"/>
  <c r="K47" i="73"/>
  <c r="K39" i="73"/>
  <c r="C48" i="73"/>
  <c r="C40" i="73"/>
  <c r="K48" i="73"/>
  <c r="K40" i="73"/>
  <c r="E135" i="74"/>
  <c r="E128" i="74"/>
  <c r="E127" i="74"/>
  <c r="E119" i="74"/>
  <c r="E123" i="74"/>
  <c r="E115" i="74"/>
  <c r="E122" i="74"/>
  <c r="E117" i="74"/>
  <c r="E107" i="74"/>
  <c r="E130" i="74"/>
  <c r="E150" i="74" s="1"/>
  <c r="E114" i="74"/>
  <c r="E106" i="74"/>
  <c r="E125" i="74"/>
  <c r="E120" i="74"/>
  <c r="E113" i="74"/>
  <c r="E111" i="74"/>
  <c r="E103" i="74"/>
  <c r="E126" i="74"/>
  <c r="E121" i="74"/>
  <c r="E116" i="74"/>
  <c r="E136" i="74"/>
  <c r="E98" i="74"/>
  <c r="E90" i="74"/>
  <c r="E73" i="74"/>
  <c r="E65" i="74"/>
  <c r="E57" i="74"/>
  <c r="E49" i="74"/>
  <c r="E41" i="74"/>
  <c r="E95" i="74"/>
  <c r="E87" i="74"/>
  <c r="E70" i="74"/>
  <c r="E62" i="74"/>
  <c r="E54" i="74"/>
  <c r="E46" i="74"/>
  <c r="E38" i="74"/>
  <c r="E109" i="74"/>
  <c r="E100" i="74"/>
  <c r="E94" i="74"/>
  <c r="E86" i="74"/>
  <c r="E77" i="74"/>
  <c r="E69" i="74"/>
  <c r="E61" i="74"/>
  <c r="E53" i="74"/>
  <c r="E45" i="74"/>
  <c r="M128" i="74"/>
  <c r="M135" i="74"/>
  <c r="M127" i="74"/>
  <c r="M119" i="74"/>
  <c r="M123" i="74"/>
  <c r="M115" i="74"/>
  <c r="M107" i="74"/>
  <c r="M124" i="74"/>
  <c r="M114" i="74"/>
  <c r="M106" i="74"/>
  <c r="M136" i="74"/>
  <c r="M122" i="74"/>
  <c r="M117" i="74"/>
  <c r="M113" i="74"/>
  <c r="M130" i="74"/>
  <c r="M150" i="74" s="1"/>
  <c r="M125" i="74"/>
  <c r="M120" i="74"/>
  <c r="M111" i="74"/>
  <c r="M103" i="74"/>
  <c r="M118" i="74"/>
  <c r="M98" i="74"/>
  <c r="M90" i="74"/>
  <c r="M73" i="74"/>
  <c r="M65" i="74"/>
  <c r="M57" i="74"/>
  <c r="M49" i="74"/>
  <c r="M41" i="74"/>
  <c r="M99" i="74"/>
  <c r="M95" i="74"/>
  <c r="M87" i="74"/>
  <c r="M70" i="74"/>
  <c r="M62" i="74"/>
  <c r="M54" i="74"/>
  <c r="M46" i="74"/>
  <c r="M38" i="74"/>
  <c r="M129" i="74"/>
  <c r="M110" i="74"/>
  <c r="M104" i="74"/>
  <c r="M101" i="74"/>
  <c r="M94" i="74"/>
  <c r="M86" i="74"/>
  <c r="M77" i="74"/>
  <c r="M69" i="74"/>
  <c r="M61" i="74"/>
  <c r="M53" i="74"/>
  <c r="M45" i="74"/>
  <c r="I38" i="74"/>
  <c r="E39" i="74"/>
  <c r="Q39" i="74"/>
  <c r="M40" i="74"/>
  <c r="E42" i="74"/>
  <c r="R42" i="74"/>
  <c r="M43" i="74"/>
  <c r="I44" i="74"/>
  <c r="R45" i="74"/>
  <c r="N46" i="74"/>
  <c r="I47" i="74"/>
  <c r="E48" i="74"/>
  <c r="N49" i="74"/>
  <c r="J50" i="74"/>
  <c r="E51" i="74"/>
  <c r="R51" i="74"/>
  <c r="M52" i="74"/>
  <c r="J53" i="74"/>
  <c r="F54" i="74"/>
  <c r="R54" i="74"/>
  <c r="N55" i="74"/>
  <c r="F57" i="74"/>
  <c r="N58" i="74"/>
  <c r="J59" i="74"/>
  <c r="E60" i="74"/>
  <c r="J62" i="74"/>
  <c r="F63" i="74"/>
  <c r="R63" i="74"/>
  <c r="F66" i="74"/>
  <c r="N67" i="74"/>
  <c r="J71" i="74"/>
  <c r="F75" i="74"/>
  <c r="Q87" i="74"/>
  <c r="M88" i="74"/>
  <c r="D90" i="74"/>
  <c r="M91" i="74"/>
  <c r="I92" i="74"/>
  <c r="D93" i="74"/>
  <c r="Q93" i="74"/>
  <c r="L94" i="74"/>
  <c r="I95" i="74"/>
  <c r="E96" i="74"/>
  <c r="Q96" i="74"/>
  <c r="M97" i="74"/>
  <c r="I101" i="74"/>
  <c r="M102" i="74"/>
  <c r="D105" i="74"/>
  <c r="J107" i="74"/>
  <c r="D111" i="74"/>
  <c r="Q112" i="74"/>
  <c r="D47" i="73"/>
  <c r="D39" i="73"/>
  <c r="L47" i="73"/>
  <c r="L39" i="73"/>
  <c r="D48" i="73"/>
  <c r="D40" i="73"/>
  <c r="L48" i="73"/>
  <c r="L40" i="73"/>
  <c r="F136" i="74"/>
  <c r="F126" i="74"/>
  <c r="F118" i="74"/>
  <c r="F122" i="74"/>
  <c r="F130" i="74"/>
  <c r="F150" i="74" s="1"/>
  <c r="F127" i="74"/>
  <c r="F114" i="74"/>
  <c r="F106" i="74"/>
  <c r="F125" i="74"/>
  <c r="F120" i="74"/>
  <c r="F115" i="74"/>
  <c r="F113" i="74"/>
  <c r="F105" i="74"/>
  <c r="F129" i="74"/>
  <c r="F112" i="74"/>
  <c r="F121" i="74"/>
  <c r="F116" i="74"/>
  <c r="F110" i="74"/>
  <c r="F102" i="74"/>
  <c r="F104" i="74"/>
  <c r="F101" i="74"/>
  <c r="F99" i="74"/>
  <c r="F97" i="74"/>
  <c r="F89" i="74"/>
  <c r="F72" i="74"/>
  <c r="F64" i="74"/>
  <c r="F56" i="74"/>
  <c r="F48" i="74"/>
  <c r="F40" i="74"/>
  <c r="F128" i="74"/>
  <c r="F109" i="74"/>
  <c r="F103" i="74"/>
  <c r="F100" i="74"/>
  <c r="F94" i="74"/>
  <c r="F86" i="74"/>
  <c r="F77" i="74"/>
  <c r="F69" i="74"/>
  <c r="F61" i="74"/>
  <c r="F53" i="74"/>
  <c r="F45" i="74"/>
  <c r="F124" i="74"/>
  <c r="F119" i="74"/>
  <c r="F93" i="74"/>
  <c r="F76" i="74"/>
  <c r="F68" i="74"/>
  <c r="F60" i="74"/>
  <c r="F52" i="74"/>
  <c r="F44" i="74"/>
  <c r="N135" i="74"/>
  <c r="N127" i="74"/>
  <c r="N126" i="74"/>
  <c r="N118" i="74"/>
  <c r="N122" i="74"/>
  <c r="N128" i="74"/>
  <c r="N124" i="74"/>
  <c r="N119" i="74"/>
  <c r="N114" i="74"/>
  <c r="N106" i="74"/>
  <c r="N136" i="74"/>
  <c r="N117" i="74"/>
  <c r="N113" i="74"/>
  <c r="N105" i="74"/>
  <c r="N112" i="74"/>
  <c r="N110" i="74"/>
  <c r="N102" i="74"/>
  <c r="N123" i="74"/>
  <c r="N97" i="74"/>
  <c r="N89" i="74"/>
  <c r="N72" i="74"/>
  <c r="N64" i="74"/>
  <c r="N56" i="74"/>
  <c r="N48" i="74"/>
  <c r="N40" i="74"/>
  <c r="N129" i="74"/>
  <c r="N104" i="74"/>
  <c r="N101" i="74"/>
  <c r="N94" i="74"/>
  <c r="N86" i="74"/>
  <c r="N77" i="74"/>
  <c r="N69" i="74"/>
  <c r="N61" i="74"/>
  <c r="N53" i="74"/>
  <c r="N45" i="74"/>
  <c r="N121" i="74"/>
  <c r="N116" i="74"/>
  <c r="N107" i="74"/>
  <c r="N93" i="74"/>
  <c r="N76" i="74"/>
  <c r="N68" i="74"/>
  <c r="N60" i="74"/>
  <c r="N52" i="74"/>
  <c r="N44" i="74"/>
  <c r="J38" i="74"/>
  <c r="F39" i="74"/>
  <c r="R39" i="74"/>
  <c r="F42" i="74"/>
  <c r="N43" i="74"/>
  <c r="J47" i="74"/>
  <c r="F51" i="74"/>
  <c r="D64" i="74"/>
  <c r="L65" i="74"/>
  <c r="D67" i="74"/>
  <c r="Q67" i="74"/>
  <c r="L68" i="74"/>
  <c r="Q70" i="74"/>
  <c r="M71" i="74"/>
  <c r="D73" i="74"/>
  <c r="M74" i="74"/>
  <c r="I75" i="74"/>
  <c r="D76" i="74"/>
  <c r="Q76" i="74"/>
  <c r="L77" i="74"/>
  <c r="J86" i="74"/>
  <c r="F87" i="74"/>
  <c r="R87" i="74"/>
  <c r="N88" i="74"/>
  <c r="I89" i="74"/>
  <c r="F90" i="74"/>
  <c r="N91" i="74"/>
  <c r="J92" i="74"/>
  <c r="E93" i="74"/>
  <c r="J95" i="74"/>
  <c r="F96" i="74"/>
  <c r="R96" i="74"/>
  <c r="I100" i="74"/>
  <c r="L101" i="74"/>
  <c r="E105" i="74"/>
  <c r="I106" i="74"/>
  <c r="Q108" i="74"/>
  <c r="D110" i="74"/>
  <c r="F111" i="74"/>
  <c r="D113" i="74"/>
  <c r="L117" i="74"/>
  <c r="L122" i="74"/>
  <c r="D125" i="74"/>
  <c r="L127" i="74"/>
  <c r="N130" i="74"/>
  <c r="L89" i="74"/>
  <c r="L92" i="74"/>
  <c r="L98" i="74"/>
  <c r="J99" i="74"/>
  <c r="M100" i="74"/>
  <c r="E104" i="74"/>
  <c r="R108" i="74"/>
  <c r="E110" i="74"/>
  <c r="J111" i="74"/>
  <c r="Q117" i="74"/>
  <c r="I120" i="74"/>
  <c r="Q122" i="74"/>
  <c r="I125" i="74"/>
  <c r="F135" i="74"/>
  <c r="M74" i="76"/>
  <c r="M77" i="76"/>
  <c r="D45" i="76"/>
  <c r="D43" i="76"/>
  <c r="D41" i="76"/>
  <c r="M40" i="76"/>
  <c r="M35" i="76"/>
  <c r="M43" i="76"/>
  <c r="M41" i="76"/>
  <c r="M36" i="76"/>
  <c r="M53" i="76"/>
  <c r="D37" i="76"/>
  <c r="M60" i="76"/>
  <c r="D53" i="76"/>
  <c r="D44" i="76"/>
  <c r="C136" i="74"/>
  <c r="C135" i="74"/>
  <c r="C130" i="74"/>
  <c r="C150" i="74" s="1"/>
  <c r="C129" i="74"/>
  <c r="C121" i="74"/>
  <c r="C125" i="74"/>
  <c r="C117" i="74"/>
  <c r="C124" i="74"/>
  <c r="C119" i="74"/>
  <c r="C109" i="74"/>
  <c r="C101" i="74"/>
  <c r="C108" i="74"/>
  <c r="C100" i="74"/>
  <c r="C127" i="74"/>
  <c r="C122" i="74"/>
  <c r="C113" i="74"/>
  <c r="C105" i="74"/>
  <c r="K136" i="74"/>
  <c r="K135" i="74"/>
  <c r="K130" i="74"/>
  <c r="K150" i="74" s="1"/>
  <c r="K129" i="74"/>
  <c r="K121" i="74"/>
  <c r="K125" i="74"/>
  <c r="K117" i="74"/>
  <c r="K116" i="74"/>
  <c r="K109" i="74"/>
  <c r="K101" i="74"/>
  <c r="K128" i="74"/>
  <c r="K126" i="74"/>
  <c r="K108" i="74"/>
  <c r="K100" i="74"/>
  <c r="K124" i="74"/>
  <c r="K119" i="74"/>
  <c r="K127" i="74"/>
  <c r="K122" i="74"/>
  <c r="K113" i="74"/>
  <c r="K105" i="74"/>
  <c r="D38" i="74"/>
  <c r="L38" i="74"/>
  <c r="C39" i="74"/>
  <c r="K39" i="74"/>
  <c r="G43" i="74"/>
  <c r="O43" i="74"/>
  <c r="D46" i="74"/>
  <c r="L46" i="74"/>
  <c r="C47" i="74"/>
  <c r="K47" i="74"/>
  <c r="G51" i="74"/>
  <c r="O51" i="74"/>
  <c r="D54" i="74"/>
  <c r="L54" i="74"/>
  <c r="C55" i="74"/>
  <c r="K55" i="74"/>
  <c r="G59" i="74"/>
  <c r="O59" i="74"/>
  <c r="D62" i="74"/>
  <c r="L62" i="74"/>
  <c r="C63" i="74"/>
  <c r="K63" i="74"/>
  <c r="G67" i="74"/>
  <c r="O67" i="74"/>
  <c r="D70" i="74"/>
  <c r="L70" i="74"/>
  <c r="C71" i="74"/>
  <c r="K71" i="74"/>
  <c r="G75" i="74"/>
  <c r="O75" i="74"/>
  <c r="D87" i="74"/>
  <c r="L87" i="74"/>
  <c r="C88" i="74"/>
  <c r="K88" i="74"/>
  <c r="G92" i="74"/>
  <c r="O92" i="74"/>
  <c r="D95" i="74"/>
  <c r="C96" i="74"/>
  <c r="K96" i="74"/>
  <c r="K99" i="74"/>
  <c r="D103" i="74"/>
  <c r="K111" i="74"/>
  <c r="O126" i="74"/>
  <c r="C128" i="74"/>
  <c r="G135" i="74"/>
  <c r="E79" i="76"/>
  <c r="D130" i="74"/>
  <c r="D150" i="74" s="1"/>
  <c r="D129" i="74"/>
  <c r="D135" i="74"/>
  <c r="D128" i="74"/>
  <c r="D120" i="74"/>
  <c r="D124" i="74"/>
  <c r="D116" i="74"/>
  <c r="D108" i="74"/>
  <c r="D127" i="74"/>
  <c r="D122" i="74"/>
  <c r="D117" i="74"/>
  <c r="D107" i="74"/>
  <c r="D99" i="74"/>
  <c r="D115" i="74"/>
  <c r="D114" i="74"/>
  <c r="D123" i="74"/>
  <c r="D118" i="74"/>
  <c r="D112" i="74"/>
  <c r="D104" i="74"/>
  <c r="L130" i="74"/>
  <c r="L129" i="74"/>
  <c r="L128" i="74"/>
  <c r="L120" i="74"/>
  <c r="L124" i="74"/>
  <c r="L116" i="74"/>
  <c r="L126" i="74"/>
  <c r="L121" i="74"/>
  <c r="L108" i="74"/>
  <c r="L100" i="74"/>
  <c r="L119" i="74"/>
  <c r="L107" i="74"/>
  <c r="L99" i="74"/>
  <c r="L114" i="74"/>
  <c r="L115" i="74"/>
  <c r="L112" i="74"/>
  <c r="L104" i="74"/>
  <c r="D39" i="74"/>
  <c r="L39" i="74"/>
  <c r="C40" i="74"/>
  <c r="K40" i="74"/>
  <c r="G44" i="74"/>
  <c r="O44" i="74"/>
  <c r="D47" i="74"/>
  <c r="L47" i="74"/>
  <c r="C48" i="74"/>
  <c r="K48" i="74"/>
  <c r="G52" i="74"/>
  <c r="O52" i="74"/>
  <c r="D55" i="74"/>
  <c r="L55" i="74"/>
  <c r="C56" i="74"/>
  <c r="K56" i="74"/>
  <c r="G60" i="74"/>
  <c r="O60" i="74"/>
  <c r="D63" i="74"/>
  <c r="L63" i="74"/>
  <c r="C64" i="74"/>
  <c r="K64" i="74"/>
  <c r="G68" i="74"/>
  <c r="O68" i="74"/>
  <c r="D71" i="74"/>
  <c r="L71" i="74"/>
  <c r="C72" i="74"/>
  <c r="K72" i="74"/>
  <c r="G76" i="74"/>
  <c r="O76" i="74"/>
  <c r="D88" i="74"/>
  <c r="L88" i="74"/>
  <c r="C89" i="74"/>
  <c r="K89" i="74"/>
  <c r="G93" i="74"/>
  <c r="O93" i="74"/>
  <c r="D96" i="74"/>
  <c r="L96" i="74"/>
  <c r="C97" i="74"/>
  <c r="K97" i="74"/>
  <c r="K102" i="74"/>
  <c r="G106" i="74"/>
  <c r="O107" i="74"/>
  <c r="C110" i="74"/>
  <c r="O110" i="74"/>
  <c r="L111" i="74"/>
  <c r="K112" i="74"/>
  <c r="K115" i="74"/>
  <c r="C118" i="74"/>
  <c r="G119" i="74"/>
  <c r="K120" i="74"/>
  <c r="C123" i="74"/>
  <c r="L125" i="74"/>
  <c r="G136" i="74"/>
  <c r="G125" i="74"/>
  <c r="G117" i="74"/>
  <c r="G130" i="74"/>
  <c r="G150" i="74" s="1"/>
  <c r="G129" i="74"/>
  <c r="G121" i="74"/>
  <c r="G120" i="74"/>
  <c r="G115" i="74"/>
  <c r="G113" i="74"/>
  <c r="G105" i="74"/>
  <c r="G112" i="74"/>
  <c r="G104" i="74"/>
  <c r="G123" i="74"/>
  <c r="G118" i="74"/>
  <c r="G111" i="74"/>
  <c r="G128" i="74"/>
  <c r="G126" i="74"/>
  <c r="G109" i="74"/>
  <c r="G101" i="74"/>
  <c r="O136" i="74"/>
  <c r="O125" i="74"/>
  <c r="O117" i="74"/>
  <c r="O130" i="74"/>
  <c r="O150" i="74" s="1"/>
  <c r="O129" i="74"/>
  <c r="O121" i="74"/>
  <c r="O113" i="74"/>
  <c r="O105" i="74"/>
  <c r="O122" i="74"/>
  <c r="O112" i="74"/>
  <c r="O104" i="74"/>
  <c r="O135" i="74"/>
  <c r="O127" i="74"/>
  <c r="O120" i="74"/>
  <c r="O115" i="74"/>
  <c r="O111" i="74"/>
  <c r="O123" i="74"/>
  <c r="O118" i="74"/>
  <c r="O109" i="74"/>
  <c r="O101" i="74"/>
  <c r="G39" i="74"/>
  <c r="O39" i="74"/>
  <c r="D42" i="74"/>
  <c r="L42" i="74"/>
  <c r="C43" i="74"/>
  <c r="K43" i="74"/>
  <c r="G47" i="74"/>
  <c r="O47" i="74"/>
  <c r="D50" i="74"/>
  <c r="L50" i="74"/>
  <c r="C51" i="74"/>
  <c r="K51" i="74"/>
  <c r="G55" i="74"/>
  <c r="O55" i="74"/>
  <c r="D58" i="74"/>
  <c r="L58" i="74"/>
  <c r="C59" i="74"/>
  <c r="K59" i="74"/>
  <c r="G63" i="74"/>
  <c r="O63" i="74"/>
  <c r="D66" i="74"/>
  <c r="L66" i="74"/>
  <c r="C67" i="74"/>
  <c r="K67" i="74"/>
  <c r="G71" i="74"/>
  <c r="O71" i="74"/>
  <c r="D74" i="74"/>
  <c r="L74" i="74"/>
  <c r="C75" i="74"/>
  <c r="K75" i="74"/>
  <c r="G88" i="74"/>
  <c r="O88" i="74"/>
  <c r="D91" i="74"/>
  <c r="L91" i="74"/>
  <c r="C92" i="74"/>
  <c r="K92" i="74"/>
  <c r="G96" i="74"/>
  <c r="O96" i="74"/>
  <c r="C102" i="74"/>
  <c r="O102" i="74"/>
  <c r="K103" i="74"/>
  <c r="K106" i="74"/>
  <c r="G107" i="74"/>
  <c r="O108" i="74"/>
  <c r="L109" i="74"/>
  <c r="G110" i="74"/>
  <c r="C111" i="74"/>
  <c r="C116" i="74"/>
  <c r="L118" i="74"/>
  <c r="D121" i="74"/>
  <c r="L123" i="74"/>
  <c r="D126" i="74"/>
  <c r="E84" i="76"/>
  <c r="E83" i="76"/>
  <c r="E82" i="76"/>
  <c r="E81" i="76"/>
  <c r="E76" i="76"/>
  <c r="N64" i="76"/>
  <c r="E64" i="76"/>
  <c r="N56" i="76"/>
  <c r="E56" i="76"/>
  <c r="N48" i="76"/>
  <c r="E48" i="76"/>
  <c r="E80" i="76"/>
  <c r="E74" i="76"/>
  <c r="N69" i="76"/>
  <c r="E69" i="76"/>
  <c r="N61" i="76"/>
  <c r="E61" i="76"/>
  <c r="N53" i="76"/>
  <c r="E53" i="76"/>
  <c r="N66" i="76"/>
  <c r="E66" i="76"/>
  <c r="N58" i="76"/>
  <c r="E58" i="76"/>
  <c r="E78" i="76"/>
  <c r="N63" i="76"/>
  <c r="E63" i="76"/>
  <c r="N55" i="76"/>
  <c r="E55" i="76"/>
  <c r="N47" i="76"/>
  <c r="E47" i="76"/>
  <c r="E72" i="76"/>
  <c r="E70" i="76"/>
  <c r="E62" i="76"/>
  <c r="E54" i="76"/>
  <c r="E77" i="76"/>
  <c r="E65" i="76"/>
  <c r="E57" i="76"/>
  <c r="N46" i="76"/>
  <c r="N39" i="76"/>
  <c r="E39" i="76"/>
  <c r="E73" i="76"/>
  <c r="E68" i="76"/>
  <c r="N67" i="76"/>
  <c r="E60" i="76"/>
  <c r="N59" i="76"/>
  <c r="N52" i="76"/>
  <c r="N50" i="76"/>
  <c r="N44" i="76"/>
  <c r="E44" i="76"/>
  <c r="N36" i="76"/>
  <c r="E36" i="76"/>
  <c r="E75" i="76"/>
  <c r="N65" i="76"/>
  <c r="N57" i="76"/>
  <c r="N43" i="76"/>
  <c r="E43" i="76"/>
  <c r="N68" i="76"/>
  <c r="E67" i="76"/>
  <c r="N60" i="76"/>
  <c r="E59" i="76"/>
  <c r="N54" i="76"/>
  <c r="E50" i="76"/>
  <c r="N49" i="76"/>
  <c r="E46" i="76"/>
  <c r="E45" i="76"/>
  <c r="N42" i="76"/>
  <c r="E41" i="76"/>
  <c r="N40" i="76"/>
  <c r="N38" i="76"/>
  <c r="N35" i="76"/>
  <c r="E49" i="76"/>
  <c r="N62" i="76"/>
  <c r="N45" i="76"/>
  <c r="N51" i="76"/>
  <c r="E42" i="76"/>
  <c r="N37" i="76"/>
  <c r="E38" i="76"/>
  <c r="E35" i="76"/>
  <c r="N41" i="76"/>
  <c r="E71" i="76"/>
  <c r="E51" i="76"/>
  <c r="E37" i="76"/>
  <c r="E40" i="76"/>
  <c r="I45" i="75"/>
  <c r="I41" i="75"/>
  <c r="I37" i="75"/>
  <c r="D38" i="75"/>
  <c r="H34" i="75"/>
  <c r="H36" i="75"/>
  <c r="H38" i="75"/>
  <c r="I40" i="75"/>
  <c r="I42" i="75"/>
  <c r="D47" i="75"/>
  <c r="D49" i="75"/>
  <c r="I55" i="75"/>
  <c r="H68" i="75"/>
  <c r="H73" i="75" s="1"/>
  <c r="I35" i="76"/>
  <c r="I38" i="76"/>
  <c r="C72" i="75"/>
  <c r="C70" i="75"/>
  <c r="C73" i="75"/>
  <c r="C69" i="75"/>
  <c r="C68" i="75"/>
  <c r="C67" i="75"/>
  <c r="C66" i="75"/>
  <c r="C65" i="75"/>
  <c r="C64" i="75"/>
  <c r="C63" i="75"/>
  <c r="C62" i="75"/>
  <c r="C61" i="75"/>
  <c r="C60" i="75"/>
  <c r="C59" i="75"/>
  <c r="C58" i="75"/>
  <c r="C57" i="75"/>
  <c r="C56" i="75"/>
  <c r="C55" i="75"/>
  <c r="C54" i="75"/>
  <c r="C53" i="75"/>
  <c r="C52" i="75"/>
  <c r="C51" i="75"/>
  <c r="C50" i="75"/>
  <c r="C49" i="75"/>
  <c r="C48" i="75"/>
  <c r="C47" i="75"/>
  <c r="C46" i="75"/>
  <c r="C45" i="75"/>
  <c r="C44" i="75"/>
  <c r="C43" i="75"/>
  <c r="C42" i="75"/>
  <c r="C41" i="75"/>
  <c r="C40" i="75"/>
  <c r="C39" i="75"/>
  <c r="C38" i="75"/>
  <c r="C37" i="75"/>
  <c r="C36" i="75"/>
  <c r="C35" i="75"/>
  <c r="C83" i="75"/>
  <c r="C76" i="75"/>
  <c r="H65" i="75"/>
  <c r="H61" i="75"/>
  <c r="H57" i="75"/>
  <c r="H53" i="75"/>
  <c r="H49" i="75"/>
  <c r="H45" i="75"/>
  <c r="H41" i="75"/>
  <c r="H37" i="75"/>
  <c r="C81" i="75"/>
  <c r="H67" i="75"/>
  <c r="H63" i="75"/>
  <c r="H59" i="75"/>
  <c r="H55" i="75"/>
  <c r="H51" i="75"/>
  <c r="H47" i="75"/>
  <c r="H43" i="75"/>
  <c r="H39" i="75"/>
  <c r="H35" i="75"/>
  <c r="C34" i="75"/>
  <c r="H60" i="75"/>
  <c r="H62" i="75"/>
  <c r="R36" i="76"/>
  <c r="I42" i="76"/>
  <c r="I76" i="76"/>
  <c r="I80" i="76"/>
  <c r="H56" i="75"/>
  <c r="H58" i="75"/>
  <c r="I60" i="75"/>
  <c r="I62" i="75"/>
  <c r="D67" i="75"/>
  <c r="D69" i="75"/>
  <c r="C78" i="75"/>
  <c r="Q69" i="76"/>
  <c r="I39" i="75"/>
  <c r="H52" i="75"/>
  <c r="H54" i="75"/>
  <c r="I56" i="75"/>
  <c r="I58" i="75"/>
  <c r="D63" i="75"/>
  <c r="D65" i="75"/>
  <c r="C79" i="75"/>
  <c r="H44" i="76"/>
  <c r="Q77" i="76"/>
  <c r="Q74" i="76"/>
  <c r="Q37" i="76"/>
  <c r="Q39" i="76"/>
  <c r="Q41" i="76"/>
  <c r="H39" i="76"/>
  <c r="H40" i="76"/>
  <c r="I79" i="76"/>
  <c r="I73" i="76"/>
  <c r="R68" i="76"/>
  <c r="I68" i="76"/>
  <c r="R60" i="76"/>
  <c r="I60" i="76"/>
  <c r="R52" i="76"/>
  <c r="I52" i="76"/>
  <c r="I77" i="76"/>
  <c r="R65" i="76"/>
  <c r="I65" i="76"/>
  <c r="R57" i="76"/>
  <c r="I57" i="76"/>
  <c r="R49" i="76"/>
  <c r="I49" i="76"/>
  <c r="I84" i="76"/>
  <c r="I83" i="76"/>
  <c r="I82" i="76"/>
  <c r="I81" i="76"/>
  <c r="I72" i="76"/>
  <c r="I71" i="76"/>
  <c r="I70" i="76"/>
  <c r="R62" i="76"/>
  <c r="I62" i="76"/>
  <c r="R54" i="76"/>
  <c r="I54" i="76"/>
  <c r="I75" i="76"/>
  <c r="R67" i="76"/>
  <c r="I67" i="76"/>
  <c r="R59" i="76"/>
  <c r="I59" i="76"/>
  <c r="R51" i="76"/>
  <c r="I51" i="76"/>
  <c r="R63" i="76"/>
  <c r="R55" i="76"/>
  <c r="R50" i="76"/>
  <c r="R47" i="76"/>
  <c r="R66" i="76"/>
  <c r="I64" i="76"/>
  <c r="R58" i="76"/>
  <c r="I56" i="76"/>
  <c r="I53" i="76"/>
  <c r="R48" i="76"/>
  <c r="R43" i="76"/>
  <c r="I43" i="76"/>
  <c r="R35" i="76"/>
  <c r="R40" i="76"/>
  <c r="I40" i="76"/>
  <c r="I74" i="76"/>
  <c r="R69" i="76"/>
  <c r="R61" i="76"/>
  <c r="I66" i="76"/>
  <c r="R64" i="76"/>
  <c r="I58" i="76"/>
  <c r="R56" i="76"/>
  <c r="I50" i="76"/>
  <c r="R39" i="76"/>
  <c r="I39" i="76"/>
  <c r="I47" i="76"/>
  <c r="I69" i="76"/>
  <c r="I46" i="76"/>
  <c r="I41" i="76"/>
  <c r="R38" i="76"/>
  <c r="I61" i="76"/>
  <c r="I63" i="76"/>
  <c r="R53" i="76"/>
  <c r="R41" i="76"/>
  <c r="I78" i="76"/>
  <c r="R46" i="76"/>
  <c r="I55" i="76"/>
  <c r="I48" i="76"/>
  <c r="I45" i="76"/>
  <c r="I44" i="76"/>
  <c r="R42" i="76"/>
  <c r="I37" i="76"/>
  <c r="J36" i="75"/>
  <c r="J40" i="75"/>
  <c r="D42" i="75"/>
  <c r="J44" i="75"/>
  <c r="D46" i="75"/>
  <c r="J48" i="75"/>
  <c r="D50" i="75"/>
  <c r="J52" i="75"/>
  <c r="D54" i="75"/>
  <c r="J56" i="75"/>
  <c r="D58" i="75"/>
  <c r="J60" i="75"/>
  <c r="D62" i="75"/>
  <c r="J64" i="75"/>
  <c r="D66" i="75"/>
  <c r="J68" i="75"/>
  <c r="J73" i="75" s="1"/>
  <c r="E71" i="75"/>
  <c r="F46" i="76"/>
  <c r="O57" i="76"/>
  <c r="E81" i="75"/>
  <c r="M68" i="76"/>
  <c r="D73" i="75"/>
  <c r="D82" i="75"/>
  <c r="D80" i="75"/>
  <c r="D78" i="75"/>
  <c r="D76" i="75"/>
  <c r="D74" i="75"/>
  <c r="D81" i="75"/>
  <c r="D72" i="75"/>
  <c r="D34" i="75"/>
  <c r="D83" i="75"/>
  <c r="D75" i="75"/>
  <c r="D71" i="75"/>
  <c r="J34" i="75"/>
  <c r="D36" i="75"/>
  <c r="J38" i="75"/>
  <c r="D40" i="75"/>
  <c r="J42" i="75"/>
  <c r="D44" i="75"/>
  <c r="J46" i="75"/>
  <c r="D48" i="75"/>
  <c r="J50" i="75"/>
  <c r="D52" i="75"/>
  <c r="J54" i="75"/>
  <c r="D56" i="75"/>
  <c r="J58" i="75"/>
  <c r="D60" i="75"/>
  <c r="J62" i="75"/>
  <c r="D64" i="75"/>
  <c r="J66" i="75"/>
  <c r="D68" i="75"/>
  <c r="D70" i="75"/>
  <c r="D79" i="75"/>
  <c r="O74" i="76"/>
  <c r="O77" i="76"/>
  <c r="F72" i="76"/>
  <c r="F56" i="76"/>
  <c r="F39" i="76"/>
  <c r="F37" i="76"/>
  <c r="F81" i="76"/>
  <c r="O48" i="76"/>
  <c r="F42" i="76"/>
  <c r="O39" i="76"/>
  <c r="F38" i="76"/>
  <c r="O37" i="76"/>
  <c r="F35" i="76"/>
  <c r="G80" i="76"/>
  <c r="P66" i="76"/>
  <c r="G66" i="76"/>
  <c r="P58" i="76"/>
  <c r="G58" i="76"/>
  <c r="P50" i="76"/>
  <c r="G50" i="76"/>
  <c r="G78" i="76"/>
  <c r="P63" i="76"/>
  <c r="G63" i="76"/>
  <c r="P55" i="76"/>
  <c r="G55" i="76"/>
  <c r="G79" i="76"/>
  <c r="G73" i="76"/>
  <c r="P68" i="76"/>
  <c r="G68" i="76"/>
  <c r="P60" i="76"/>
  <c r="G60" i="76"/>
  <c r="G77" i="76"/>
  <c r="P65" i="76"/>
  <c r="G65" i="76"/>
  <c r="P57" i="76"/>
  <c r="G57" i="76"/>
  <c r="P49" i="76"/>
  <c r="G49" i="76"/>
  <c r="P67" i="76"/>
  <c r="P59" i="76"/>
  <c r="G82" i="76"/>
  <c r="G76" i="76"/>
  <c r="G69" i="76"/>
  <c r="G61" i="76"/>
  <c r="P52" i="76"/>
  <c r="G48" i="76"/>
  <c r="P47" i="76"/>
  <c r="P41" i="76"/>
  <c r="G41" i="76"/>
  <c r="G71" i="76"/>
  <c r="P62" i="76"/>
  <c r="P54" i="76"/>
  <c r="G51" i="76"/>
  <c r="P38" i="76"/>
  <c r="G38" i="76"/>
  <c r="G35" i="76"/>
  <c r="G81" i="76"/>
  <c r="G75" i="76"/>
  <c r="G64" i="76"/>
  <c r="G56" i="76"/>
  <c r="G53" i="76"/>
  <c r="P48" i="76"/>
  <c r="G84" i="76"/>
  <c r="G74" i="76"/>
  <c r="P69" i="76"/>
  <c r="P61" i="76"/>
  <c r="P51" i="76"/>
  <c r="G46" i="76"/>
  <c r="G45" i="76"/>
  <c r="P37" i="76"/>
  <c r="G37" i="76"/>
  <c r="G72" i="76"/>
  <c r="G70" i="76"/>
  <c r="G62" i="76"/>
  <c r="G54" i="76"/>
  <c r="P53" i="76"/>
  <c r="G52" i="76"/>
  <c r="P64" i="76"/>
  <c r="P42" i="76"/>
  <c r="P35" i="76"/>
  <c r="P56" i="76"/>
  <c r="G39" i="76"/>
  <c r="G47" i="76"/>
  <c r="P36" i="76"/>
  <c r="G83" i="76"/>
  <c r="G44" i="76"/>
  <c r="G40" i="76"/>
  <c r="O35" i="76"/>
  <c r="G43" i="76"/>
  <c r="F62" i="76"/>
  <c r="E82" i="75"/>
  <c r="E80" i="75"/>
  <c r="E78" i="75"/>
  <c r="E76" i="75"/>
  <c r="E74" i="75"/>
  <c r="E69" i="75"/>
  <c r="E68" i="75"/>
  <c r="E67" i="75"/>
  <c r="E66" i="75"/>
  <c r="E65" i="75"/>
  <c r="E64" i="75"/>
  <c r="E63" i="75"/>
  <c r="E62" i="75"/>
  <c r="E61" i="75"/>
  <c r="E60" i="75"/>
  <c r="E59" i="75"/>
  <c r="E58" i="75"/>
  <c r="E57" i="75"/>
  <c r="E56" i="75"/>
  <c r="E55" i="75"/>
  <c r="E54" i="75"/>
  <c r="E53" i="75"/>
  <c r="E52" i="75"/>
  <c r="E51" i="75"/>
  <c r="E50" i="75"/>
  <c r="E49" i="75"/>
  <c r="E48" i="75"/>
  <c r="E47" i="75"/>
  <c r="E46" i="75"/>
  <c r="E45" i="75"/>
  <c r="E44" i="75"/>
  <c r="E43" i="75"/>
  <c r="E42" i="75"/>
  <c r="E41" i="75"/>
  <c r="E40" i="75"/>
  <c r="E39" i="75"/>
  <c r="E38" i="75"/>
  <c r="E37" i="75"/>
  <c r="E36" i="75"/>
  <c r="E35" i="75"/>
  <c r="E73" i="75"/>
  <c r="I49" i="75"/>
  <c r="I53" i="75"/>
  <c r="I57" i="75"/>
  <c r="I61" i="75"/>
  <c r="I65" i="75"/>
  <c r="E70" i="75"/>
  <c r="E79" i="75"/>
  <c r="O38" i="76"/>
  <c r="G42" i="76"/>
  <c r="P45" i="76"/>
  <c r="G59" i="76"/>
  <c r="F70" i="76"/>
  <c r="H80" i="76"/>
  <c r="H78" i="76"/>
  <c r="Q63" i="76"/>
  <c r="H63" i="76"/>
  <c r="Q55" i="76"/>
  <c r="H55" i="76"/>
  <c r="Q47" i="76"/>
  <c r="H47" i="76"/>
  <c r="H79" i="76"/>
  <c r="H73" i="76"/>
  <c r="Q68" i="76"/>
  <c r="H68" i="76"/>
  <c r="Q60" i="76"/>
  <c r="H60" i="76"/>
  <c r="Q52" i="76"/>
  <c r="H52" i="76"/>
  <c r="H77" i="76"/>
  <c r="Q65" i="76"/>
  <c r="H65" i="76"/>
  <c r="Q57" i="76"/>
  <c r="H57" i="76"/>
  <c r="H84" i="76"/>
  <c r="H83" i="76"/>
  <c r="H82" i="76"/>
  <c r="H81" i="76"/>
  <c r="H72" i="76"/>
  <c r="H71" i="76"/>
  <c r="H70" i="76"/>
  <c r="Q62" i="76"/>
  <c r="H62" i="76"/>
  <c r="Q54" i="76"/>
  <c r="H54" i="76"/>
  <c r="Q46" i="76"/>
  <c r="H46" i="76"/>
  <c r="H76" i="76"/>
  <c r="H69" i="76"/>
  <c r="H61" i="76"/>
  <c r="H48" i="76"/>
  <c r="H51" i="76"/>
  <c r="Q50" i="76"/>
  <c r="Q38" i="76"/>
  <c r="H38" i="76"/>
  <c r="H35" i="76"/>
  <c r="H75" i="76"/>
  <c r="Q66" i="76"/>
  <c r="H64" i="76"/>
  <c r="Q58" i="76"/>
  <c r="H56" i="76"/>
  <c r="H53" i="76"/>
  <c r="H49" i="76"/>
  <c r="Q48" i="76"/>
  <c r="Q43" i="76"/>
  <c r="H43" i="76"/>
  <c r="Q35" i="76"/>
  <c r="H67" i="76"/>
  <c r="H59" i="76"/>
  <c r="Q53" i="76"/>
  <c r="Q49" i="76"/>
  <c r="Q45" i="76"/>
  <c r="Q42" i="76"/>
  <c r="H42" i="76"/>
  <c r="H66" i="76"/>
  <c r="Q64" i="76"/>
  <c r="H58" i="76"/>
  <c r="Q56" i="76"/>
  <c r="H50" i="76"/>
  <c r="Q67" i="76"/>
  <c r="H74" i="76"/>
  <c r="Q51" i="76"/>
  <c r="L77" i="76"/>
  <c r="L60" i="76"/>
  <c r="C50" i="76"/>
  <c r="L74" i="76"/>
  <c r="L58" i="76"/>
  <c r="C57" i="76"/>
  <c r="L50" i="76"/>
  <c r="L41" i="76"/>
  <c r="C41" i="76"/>
  <c r="C63" i="76"/>
  <c r="C55" i="76"/>
  <c r="C49" i="76"/>
  <c r="L48" i="76"/>
  <c r="D84" i="76"/>
  <c r="D83" i="76"/>
  <c r="D82" i="76"/>
  <c r="D81" i="76"/>
  <c r="D75" i="76"/>
  <c r="M67" i="76"/>
  <c r="D67" i="76"/>
  <c r="M59" i="76"/>
  <c r="D59" i="76"/>
  <c r="M51" i="76"/>
  <c r="D51" i="76"/>
  <c r="D76" i="76"/>
  <c r="M64" i="76"/>
  <c r="D64" i="76"/>
  <c r="M56" i="76"/>
  <c r="D56" i="76"/>
  <c r="D80" i="76"/>
  <c r="D74" i="76"/>
  <c r="M69" i="76"/>
  <c r="D69" i="76"/>
  <c r="M61" i="76"/>
  <c r="D61" i="76"/>
  <c r="M66" i="76"/>
  <c r="D66" i="76"/>
  <c r="M58" i="76"/>
  <c r="D58" i="76"/>
  <c r="M50" i="76"/>
  <c r="D50" i="76"/>
  <c r="D78" i="76"/>
  <c r="D52" i="76"/>
  <c r="M49" i="76"/>
  <c r="D46" i="76"/>
  <c r="M45" i="76"/>
  <c r="D72" i="76"/>
  <c r="D70" i="76"/>
  <c r="M63" i="76"/>
  <c r="D62" i="76"/>
  <c r="M55" i="76"/>
  <c r="D54" i="76"/>
  <c r="D47" i="76"/>
  <c r="M42" i="76"/>
  <c r="D42" i="76"/>
  <c r="D77" i="76"/>
  <c r="D65" i="76"/>
  <c r="D57" i="76"/>
  <c r="M46" i="76"/>
  <c r="M39" i="76"/>
  <c r="D39" i="76"/>
  <c r="D73" i="76"/>
  <c r="D68" i="76"/>
  <c r="D60" i="76"/>
  <c r="M52" i="76"/>
  <c r="D48" i="76"/>
  <c r="M47" i="76"/>
  <c r="D79" i="76"/>
  <c r="D71" i="76"/>
  <c r="D63" i="76"/>
  <c r="M62" i="76"/>
  <c r="D55" i="76"/>
  <c r="M54" i="76"/>
  <c r="D49" i="76"/>
  <c r="M48" i="76"/>
  <c r="M38" i="76"/>
  <c r="D38" i="76"/>
  <c r="M65" i="76"/>
  <c r="M57" i="76"/>
  <c r="D36" i="76"/>
  <c r="Q36" i="76"/>
  <c r="H37" i="76"/>
  <c r="M44" i="76"/>
  <c r="L47" i="76"/>
  <c r="C73" i="76"/>
  <c r="N74" i="76"/>
  <c r="N77" i="76"/>
  <c r="F80" i="76"/>
  <c r="F74" i="76"/>
  <c r="O69" i="76"/>
  <c r="F69" i="76"/>
  <c r="O61" i="76"/>
  <c r="F61" i="76"/>
  <c r="O53" i="76"/>
  <c r="F53" i="76"/>
  <c r="O45" i="76"/>
  <c r="O66" i="76"/>
  <c r="F66" i="76"/>
  <c r="O58" i="76"/>
  <c r="F58" i="76"/>
  <c r="O50" i="76"/>
  <c r="F50" i="76"/>
  <c r="F78" i="76"/>
  <c r="O63" i="76"/>
  <c r="F63" i="76"/>
  <c r="O55" i="76"/>
  <c r="F55" i="76"/>
  <c r="F79" i="76"/>
  <c r="F73" i="76"/>
  <c r="O68" i="76"/>
  <c r="F68" i="76"/>
  <c r="O60" i="76"/>
  <c r="F60" i="76"/>
  <c r="O52" i="76"/>
  <c r="F52" i="76"/>
  <c r="F83" i="76"/>
  <c r="F77" i="76"/>
  <c r="F65" i="76"/>
  <c r="O64" i="76"/>
  <c r="F57" i="76"/>
  <c r="O56" i="76"/>
  <c r="F47" i="76"/>
  <c r="O46" i="76"/>
  <c r="O67" i="76"/>
  <c r="O59" i="76"/>
  <c r="O44" i="76"/>
  <c r="F44" i="76"/>
  <c r="O36" i="76"/>
  <c r="F36" i="76"/>
  <c r="F82" i="76"/>
  <c r="F76" i="76"/>
  <c r="F48" i="76"/>
  <c r="O47" i="76"/>
  <c r="O41" i="76"/>
  <c r="F41" i="76"/>
  <c r="F71" i="76"/>
  <c r="O62" i="76"/>
  <c r="O54" i="76"/>
  <c r="F51" i="76"/>
  <c r="F49" i="76"/>
  <c r="F67" i="76"/>
  <c r="F59" i="76"/>
  <c r="O40" i="76"/>
  <c r="F40" i="76"/>
  <c r="F84" i="76"/>
  <c r="O51" i="76"/>
  <c r="O49" i="76"/>
  <c r="D35" i="76"/>
  <c r="H36" i="76"/>
  <c r="M37" i="76"/>
  <c r="C38" i="76"/>
  <c r="D40" i="76"/>
  <c r="Q40" i="76"/>
  <c r="C44" i="76"/>
  <c r="Q44" i="76"/>
  <c r="H45" i="76"/>
  <c r="C48" i="76"/>
  <c r="L52" i="76"/>
  <c r="L57" i="76"/>
  <c r="Q59" i="76"/>
  <c r="C79" i="76"/>
  <c r="C65" i="76"/>
  <c r="L66" i="76"/>
  <c r="C77" i="76"/>
  <c r="C42" i="76"/>
  <c r="L42" i="76"/>
  <c r="C47" i="76"/>
  <c r="L55" i="76"/>
  <c r="C84" i="76"/>
  <c r="C83" i="76"/>
  <c r="C82" i="76"/>
  <c r="C81" i="76"/>
  <c r="C72" i="76"/>
  <c r="C71" i="76"/>
  <c r="C70" i="76"/>
  <c r="L62" i="76"/>
  <c r="C62" i="76"/>
  <c r="L54" i="76"/>
  <c r="C54" i="76"/>
  <c r="L46" i="76"/>
  <c r="C46" i="76"/>
  <c r="C75" i="76"/>
  <c r="L67" i="76"/>
  <c r="C67" i="76"/>
  <c r="L59" i="76"/>
  <c r="C59" i="76"/>
  <c r="L51" i="76"/>
  <c r="C51" i="76"/>
  <c r="C76" i="76"/>
  <c r="L64" i="76"/>
  <c r="C64" i="76"/>
  <c r="L56" i="76"/>
  <c r="C56" i="76"/>
  <c r="C80" i="76"/>
  <c r="C74" i="76"/>
  <c r="L69" i="76"/>
  <c r="C69" i="76"/>
  <c r="L61" i="76"/>
  <c r="C61" i="76"/>
  <c r="L53" i="76"/>
  <c r="C53" i="76"/>
  <c r="C37" i="76"/>
  <c r="L37" i="76"/>
  <c r="C45" i="76"/>
  <c r="L45" i="76"/>
  <c r="L49" i="76"/>
  <c r="C52" i="76"/>
  <c r="C78" i="76"/>
  <c r="L68" i="76"/>
  <c r="R74" i="76"/>
  <c r="G6" i="70" l="1"/>
  <c r="O71" i="70"/>
  <c r="F33" i="70"/>
  <c r="O33" i="70" s="1"/>
  <c r="U67" i="76"/>
  <c r="U59" i="76"/>
  <c r="U51" i="76"/>
  <c r="U64" i="76"/>
  <c r="U56" i="76"/>
  <c r="U48" i="76"/>
  <c r="U69" i="76"/>
  <c r="U74" i="76" s="1"/>
  <c r="U61" i="76"/>
  <c r="U66" i="76"/>
  <c r="U58" i="76"/>
  <c r="U50" i="76"/>
  <c r="U62" i="76"/>
  <c r="U54" i="76"/>
  <c r="U65" i="76"/>
  <c r="U57" i="76"/>
  <c r="U42" i="76"/>
  <c r="U53" i="76"/>
  <c r="U49" i="76"/>
  <c r="U45" i="76"/>
  <c r="U39" i="76"/>
  <c r="U68" i="76"/>
  <c r="U60" i="76"/>
  <c r="U63" i="76"/>
  <c r="U55" i="76"/>
  <c r="U47" i="76"/>
  <c r="U38" i="76"/>
  <c r="U52" i="76"/>
  <c r="U37" i="76"/>
  <c r="U36" i="76"/>
  <c r="U40" i="76"/>
  <c r="U43" i="76"/>
  <c r="U35" i="76"/>
  <c r="U46" i="76"/>
  <c r="U41" i="76"/>
  <c r="U44" i="76"/>
  <c r="P71" i="70" l="1"/>
  <c r="G33" i="70"/>
  <c r="P33" i="70" s="1"/>
  <c r="C1" i="15"/>
  <c r="C1" i="11"/>
</calcChain>
</file>

<file path=xl/sharedStrings.xml><?xml version="1.0" encoding="utf-8"?>
<sst xmlns="http://schemas.openxmlformats.org/spreadsheetml/2006/main" count="3816" uniqueCount="895">
  <si>
    <t xml:space="preserve"> </t>
  </si>
  <si>
    <t>Analyst Notes</t>
  </si>
  <si>
    <t>Zone</t>
  </si>
  <si>
    <t>Letter</t>
  </si>
  <si>
    <t>Package</t>
  </si>
  <si>
    <t>Zones</t>
  </si>
  <si>
    <t>Pak 1 lb</t>
  </si>
  <si>
    <t>Document</t>
  </si>
  <si>
    <t>601/631</t>
  </si>
  <si>
    <t>602/632</t>
  </si>
  <si>
    <t>603/633</t>
  </si>
  <si>
    <t>604/634</t>
  </si>
  <si>
    <t>605/635</t>
  </si>
  <si>
    <t>606/636</t>
  </si>
  <si>
    <t>607/637</t>
  </si>
  <si>
    <t>608/638</t>
  </si>
  <si>
    <t>609/639</t>
  </si>
  <si>
    <t>611/641</t>
  </si>
  <si>
    <t>612/642</t>
  </si>
  <si>
    <t>613/643</t>
  </si>
  <si>
    <t>Minimum Net Charge</t>
  </si>
  <si>
    <t>For each shipment, Customer agrees to pay the greater of the net shipment charge based on the incentives above or the minimum net shipment charge.  The minimum net shipment charge is calculated by deducting the applicable amount (by zone) in the table below from the published 1 pound rate as listed in the UPS Rate and Service Guide in effect at the time of shipping.</t>
  </si>
  <si>
    <t>EMWEX001-A</t>
  </si>
  <si>
    <r>
      <t>UPS Worldwide Express</t>
    </r>
    <r>
      <rPr>
        <b/>
        <vertAlign val="superscript"/>
        <sz val="11"/>
        <rFont val="Times New Roman"/>
        <family val="1"/>
      </rPr>
      <t>®</t>
    </r>
    <r>
      <rPr>
        <b/>
        <sz val="11"/>
        <rFont val="Times New Roman"/>
        <family val="1"/>
      </rPr>
      <t xml:space="preserve"> - Export</t>
    </r>
  </si>
  <si>
    <t>Pak 1-2 lbs</t>
  </si>
  <si>
    <t>EMWEX001-Z</t>
  </si>
  <si>
    <t>EMWEF001-A</t>
  </si>
  <si>
    <r>
      <t>UPS Worldwide Express Freight</t>
    </r>
    <r>
      <rPr>
        <b/>
        <vertAlign val="superscript"/>
        <sz val="11"/>
        <rFont val="Calibri"/>
        <family val="2"/>
      </rPr>
      <t>®</t>
    </r>
    <r>
      <rPr>
        <b/>
        <sz val="11"/>
        <rFont val="Times New Roman"/>
        <family val="1"/>
      </rPr>
      <t xml:space="preserve"> Midday - Pallet </t>
    </r>
    <r>
      <rPr>
        <b/>
        <vertAlign val="superscript"/>
        <sz val="11"/>
        <rFont val="Times New Roman"/>
        <family val="1"/>
      </rPr>
      <t>ALL</t>
    </r>
    <r>
      <rPr>
        <b/>
        <sz val="11"/>
        <rFont val="Times New Roman"/>
        <family val="1"/>
      </rPr>
      <t xml:space="preserve"> - Export</t>
    </r>
  </si>
  <si>
    <t>150 lbs +</t>
  </si>
  <si>
    <r>
      <t>UPS Worldwide Express Freight</t>
    </r>
    <r>
      <rPr>
        <b/>
        <vertAlign val="superscript"/>
        <sz val="11"/>
        <rFont val="Calibri"/>
        <family val="2"/>
      </rPr>
      <t>®</t>
    </r>
    <r>
      <rPr>
        <b/>
        <sz val="11"/>
        <rFont val="Times New Roman"/>
        <family val="1"/>
      </rPr>
      <t xml:space="preserve"> - Pallet </t>
    </r>
    <r>
      <rPr>
        <b/>
        <vertAlign val="superscript"/>
        <sz val="11"/>
        <rFont val="Times New Roman"/>
        <family val="1"/>
      </rPr>
      <t>ALL</t>
    </r>
    <r>
      <rPr>
        <b/>
        <sz val="11"/>
        <rFont val="Times New Roman"/>
        <family val="1"/>
      </rPr>
      <t xml:space="preserve"> - Export</t>
    </r>
  </si>
  <si>
    <t>EMWEF001-Z</t>
  </si>
  <si>
    <t>EMWSV001-A</t>
  </si>
  <si>
    <r>
      <t>UPS Worldwide Saver</t>
    </r>
    <r>
      <rPr>
        <b/>
        <vertAlign val="superscript"/>
        <sz val="11"/>
        <rFont val="Times New Roman"/>
        <family val="1"/>
      </rPr>
      <t>®</t>
    </r>
    <r>
      <rPr>
        <b/>
        <sz val="11"/>
        <rFont val="Times New Roman"/>
        <family val="1"/>
      </rPr>
      <t xml:space="preserve"> - Export</t>
    </r>
  </si>
  <si>
    <t>EMWSV001-Z</t>
  </si>
  <si>
    <t>EMWEP001-A</t>
  </si>
  <si>
    <r>
      <t>UPS Worldwide Expedited</t>
    </r>
    <r>
      <rPr>
        <b/>
        <vertAlign val="superscript"/>
        <sz val="11"/>
        <rFont val="Times New Roman"/>
        <family val="1"/>
      </rPr>
      <t>®</t>
    </r>
    <r>
      <rPr>
        <b/>
        <sz val="11"/>
        <rFont val="Times New Roman"/>
        <family val="1"/>
      </rPr>
      <t xml:space="preserve"> - Export</t>
    </r>
  </si>
  <si>
    <t>EMWEP001-Z</t>
  </si>
  <si>
    <t>EMSCA001-A</t>
  </si>
  <si>
    <r>
      <t>UPS</t>
    </r>
    <r>
      <rPr>
        <b/>
        <vertAlign val="superscript"/>
        <sz val="11"/>
        <rFont val="Calibri"/>
        <family val="2"/>
      </rPr>
      <t>®</t>
    </r>
    <r>
      <rPr>
        <b/>
        <sz val="11"/>
        <rFont val="Times New Roman"/>
        <family val="1"/>
      </rPr>
      <t xml:space="preserve"> Standard</t>
    </r>
    <r>
      <rPr>
        <b/>
        <vertAlign val="superscript"/>
        <sz val="11"/>
        <rFont val="Times New Roman"/>
        <family val="1"/>
      </rPr>
      <t xml:space="preserve"> </t>
    </r>
    <r>
      <rPr>
        <sz val="11"/>
        <rFont val="Times New Roman"/>
        <family val="1"/>
      </rPr>
      <t xml:space="preserve">- </t>
    </r>
    <r>
      <rPr>
        <b/>
        <sz val="11"/>
        <rFont val="Times New Roman"/>
        <family val="1"/>
      </rPr>
      <t>Export to Canada</t>
    </r>
  </si>
  <si>
    <t>EMSCA001-Z</t>
  </si>
  <si>
    <t>EMTXT001-A</t>
  </si>
  <si>
    <t>OR</t>
  </si>
  <si>
    <r>
      <t>The minimum net shipment charge for UPS Standard</t>
    </r>
    <r>
      <rPr>
        <vertAlign val="superscript"/>
        <sz val="11"/>
        <rFont val="Times New Roman"/>
        <family val="1"/>
      </rPr>
      <t>TM</t>
    </r>
    <r>
      <rPr>
        <sz val="8.25"/>
        <rFont val="Times New Roman"/>
        <family val="1"/>
      </rPr>
      <t xml:space="preserve"> - </t>
    </r>
    <r>
      <rPr>
        <sz val="11"/>
        <rFont val="Times New Roman"/>
        <family val="1"/>
      </rPr>
      <t>Export to Canada service will be the same as the one pound list rate for the applicable UPS Standard - Export to Canada as published in the UPS Rate and Service Guides and UPS</t>
    </r>
    <r>
      <rPr>
        <vertAlign val="superscript"/>
        <sz val="11"/>
        <rFont val="Arial"/>
        <family val="2"/>
      </rPr>
      <t>®</t>
    </r>
    <r>
      <rPr>
        <sz val="11"/>
        <rFont val="Times New Roman"/>
        <family val="1"/>
      </rPr>
      <t xml:space="preserve"> Tariff/Terms and Conditions of Service in effect at the time of shipping.</t>
    </r>
  </si>
  <si>
    <t>EMTXT001-Z</t>
  </si>
  <si>
    <t>EMSMX001-A</t>
  </si>
  <si>
    <r>
      <t>UPS</t>
    </r>
    <r>
      <rPr>
        <b/>
        <vertAlign val="superscript"/>
        <sz val="11"/>
        <rFont val="Calibri"/>
        <family val="2"/>
      </rPr>
      <t>®</t>
    </r>
    <r>
      <rPr>
        <b/>
        <sz val="11"/>
        <rFont val="Times New Roman"/>
        <family val="1"/>
      </rPr>
      <t xml:space="preserve"> Standard</t>
    </r>
    <r>
      <rPr>
        <b/>
        <vertAlign val="superscript"/>
        <sz val="11"/>
        <rFont val="Times New Roman"/>
        <family val="1"/>
      </rPr>
      <t xml:space="preserve"> </t>
    </r>
    <r>
      <rPr>
        <b/>
        <sz val="11"/>
        <rFont val="Times New Roman"/>
        <family val="1"/>
      </rPr>
      <t>- Export to Mexico</t>
    </r>
  </si>
  <si>
    <t>EMSMX001-Z</t>
  </si>
  <si>
    <t>651/681</t>
  </si>
  <si>
    <t>652/682</t>
  </si>
  <si>
    <t>653/683</t>
  </si>
  <si>
    <t>654/684</t>
  </si>
  <si>
    <t>655/685</t>
  </si>
  <si>
    <t>656/686</t>
  </si>
  <si>
    <t>657/687</t>
  </si>
  <si>
    <t>658/688</t>
  </si>
  <si>
    <t>659/689</t>
  </si>
  <si>
    <t>661/691</t>
  </si>
  <si>
    <t>662/692</t>
  </si>
  <si>
    <t>663/693</t>
  </si>
  <si>
    <r>
      <t>UPS</t>
    </r>
    <r>
      <rPr>
        <b/>
        <vertAlign val="superscript"/>
        <sz val="11"/>
        <rFont val="Calibri"/>
        <family val="2"/>
      </rPr>
      <t>®</t>
    </r>
    <r>
      <rPr>
        <b/>
        <sz val="11"/>
        <rFont val="Times New Roman"/>
        <family val="1"/>
      </rPr>
      <t xml:space="preserve"> Standard</t>
    </r>
    <r>
      <rPr>
        <b/>
        <vertAlign val="superscript"/>
        <sz val="11"/>
        <rFont val="Times New Roman"/>
        <family val="1"/>
      </rPr>
      <t xml:space="preserve"> </t>
    </r>
    <r>
      <rPr>
        <b/>
        <sz val="11"/>
        <rFont val="Times New Roman"/>
        <family val="1"/>
      </rPr>
      <t>- Import from Mexico</t>
    </r>
  </si>
  <si>
    <t>Country</t>
  </si>
  <si>
    <t>Import</t>
  </si>
  <si>
    <t>Export</t>
  </si>
  <si>
    <t>IMTXT001-A</t>
  </si>
  <si>
    <t xml:space="preserve">Minimum Net Charge </t>
  </si>
  <si>
    <t>IMTXT001-Z</t>
  </si>
  <si>
    <t>IMWEX001-A</t>
  </si>
  <si>
    <r>
      <t>UPS Worldwide Express</t>
    </r>
    <r>
      <rPr>
        <b/>
        <vertAlign val="superscript"/>
        <sz val="11"/>
        <rFont val="Times New Roman"/>
        <family val="1"/>
      </rPr>
      <t>®</t>
    </r>
    <r>
      <rPr>
        <b/>
        <sz val="11"/>
        <rFont val="Times New Roman"/>
        <family val="1"/>
      </rPr>
      <t xml:space="preserve"> - Import</t>
    </r>
  </si>
  <si>
    <t>IMWEX001-Z</t>
  </si>
  <si>
    <t>IMWEF001-A</t>
  </si>
  <si>
    <r>
      <t>UPS Worldwide Express Freight</t>
    </r>
    <r>
      <rPr>
        <b/>
        <vertAlign val="superscript"/>
        <sz val="11"/>
        <rFont val="Calibri"/>
        <family val="2"/>
      </rPr>
      <t>®</t>
    </r>
    <r>
      <rPr>
        <b/>
        <sz val="11"/>
        <rFont val="Times New Roman"/>
        <family val="1"/>
      </rPr>
      <t xml:space="preserve"> Midday - Pallet </t>
    </r>
    <r>
      <rPr>
        <b/>
        <vertAlign val="superscript"/>
        <sz val="11"/>
        <rFont val="Times New Roman"/>
        <family val="1"/>
      </rPr>
      <t>ALL</t>
    </r>
    <r>
      <rPr>
        <b/>
        <sz val="11"/>
        <rFont val="Times New Roman"/>
        <family val="1"/>
      </rPr>
      <t xml:space="preserve"> -  Import</t>
    </r>
  </si>
  <si>
    <r>
      <t>UPS Worldwide Express Freight</t>
    </r>
    <r>
      <rPr>
        <b/>
        <vertAlign val="superscript"/>
        <sz val="11"/>
        <rFont val="Calibri"/>
        <family val="2"/>
      </rPr>
      <t>®</t>
    </r>
    <r>
      <rPr>
        <b/>
        <sz val="11"/>
        <rFont val="Times New Roman"/>
        <family val="1"/>
      </rPr>
      <t xml:space="preserve"> - Pallet </t>
    </r>
    <r>
      <rPr>
        <b/>
        <vertAlign val="superscript"/>
        <sz val="11"/>
        <rFont val="Times New Roman"/>
        <family val="1"/>
      </rPr>
      <t>ALL</t>
    </r>
    <r>
      <rPr>
        <b/>
        <sz val="11"/>
        <rFont val="Times New Roman"/>
        <family val="1"/>
      </rPr>
      <t xml:space="preserve"> -  Import</t>
    </r>
  </si>
  <si>
    <t>IMWEF001-Z</t>
  </si>
  <si>
    <t>IMWSV001-A</t>
  </si>
  <si>
    <r>
      <t>UPS Worldwide Saver</t>
    </r>
    <r>
      <rPr>
        <b/>
        <vertAlign val="superscript"/>
        <sz val="11"/>
        <rFont val="Times New Roman"/>
        <family val="1"/>
      </rPr>
      <t>®</t>
    </r>
    <r>
      <rPr>
        <b/>
        <sz val="11"/>
        <rFont val="Times New Roman"/>
        <family val="1"/>
      </rPr>
      <t xml:space="preserve"> - Import</t>
    </r>
  </si>
  <si>
    <t>IMWSV001-Z</t>
  </si>
  <si>
    <t>IMWEP001-A</t>
  </si>
  <si>
    <r>
      <t>UPS Worldwide Expedited</t>
    </r>
    <r>
      <rPr>
        <b/>
        <vertAlign val="superscript"/>
        <sz val="11"/>
        <rFont val="Times New Roman"/>
        <family val="1"/>
      </rPr>
      <t>®</t>
    </r>
    <r>
      <rPr>
        <b/>
        <sz val="11"/>
        <rFont val="Times New Roman"/>
        <family val="1"/>
      </rPr>
      <t xml:space="preserve"> - Import</t>
    </r>
  </si>
  <si>
    <t>IMWEP001-Z</t>
  </si>
  <si>
    <t>IMSCA001-A</t>
  </si>
  <si>
    <r>
      <t>UPS</t>
    </r>
    <r>
      <rPr>
        <b/>
        <vertAlign val="superscript"/>
        <sz val="11"/>
        <rFont val="Calibri"/>
        <family val="2"/>
      </rPr>
      <t>®</t>
    </r>
    <r>
      <rPr>
        <b/>
        <sz val="11"/>
        <rFont val="Times New Roman"/>
        <family val="1"/>
      </rPr>
      <t xml:space="preserve"> Standard - Import from Canada</t>
    </r>
  </si>
  <si>
    <t>IMSCA001-Z</t>
  </si>
  <si>
    <t>IMTXT002-A</t>
  </si>
  <si>
    <r>
      <t>The minimum net shipment charge for UPS Standard</t>
    </r>
    <r>
      <rPr>
        <vertAlign val="superscript"/>
        <sz val="11"/>
        <rFont val="Times New Roman"/>
        <family val="1"/>
      </rPr>
      <t>TM</t>
    </r>
    <r>
      <rPr>
        <sz val="11"/>
        <rFont val="Times New Roman"/>
        <family val="1"/>
      </rPr>
      <t xml:space="preserve"> - Import from Canada service will be the same as the one pound list rate for the applicable UPS Standard - Import from Canada as published in the UPS Rate and Service Guides and UPS</t>
    </r>
    <r>
      <rPr>
        <vertAlign val="superscript"/>
        <sz val="11"/>
        <rFont val="Times New Roman"/>
        <family val="1"/>
      </rPr>
      <t>®</t>
    </r>
    <r>
      <rPr>
        <sz val="11"/>
        <rFont val="Times New Roman"/>
        <family val="1"/>
      </rPr>
      <t xml:space="preserve"> Tariff/Terms and Conditions of Service in effect at the time of shipping.</t>
    </r>
  </si>
  <si>
    <t>IMTXT002-Z</t>
  </si>
  <si>
    <t>IMSLC001-A</t>
  </si>
  <si>
    <r>
      <t>UPS 3 Day Select</t>
    </r>
    <r>
      <rPr>
        <b/>
        <vertAlign val="superscript"/>
        <sz val="11"/>
        <rFont val="Times New Roman"/>
        <family val="1"/>
      </rPr>
      <t>®</t>
    </r>
    <r>
      <rPr>
        <b/>
        <sz val="11"/>
        <rFont val="Times New Roman"/>
        <family val="1"/>
      </rPr>
      <t xml:space="preserve"> - Import from Canada</t>
    </r>
  </si>
  <si>
    <t>IMSLC001-Z</t>
  </si>
  <si>
    <t>IMSMX001-A</t>
  </si>
  <si>
    <t>IMSMX001-Z</t>
  </si>
  <si>
    <t/>
  </si>
  <si>
    <t>Specialized Incentives</t>
  </si>
  <si>
    <t>Reference Only</t>
  </si>
  <si>
    <t>Value Added Services / Other Charges</t>
  </si>
  <si>
    <t>Type</t>
  </si>
  <si>
    <t>Discount</t>
  </si>
  <si>
    <t xml:space="preserve"> List </t>
  </si>
  <si>
    <t>Automatic Daily Pickup</t>
  </si>
  <si>
    <t>List</t>
  </si>
  <si>
    <t>&lt; $75.00</t>
  </si>
  <si>
    <t>$75 or more</t>
  </si>
  <si>
    <t>Automatic Daily On-Route Pickup</t>
  </si>
  <si>
    <t>Smart Pickup</t>
  </si>
  <si>
    <t>Flat Chg weekly regardless of billing</t>
  </si>
  <si>
    <t>Day-Specific Pickup</t>
  </si>
  <si>
    <t>1-2 days</t>
  </si>
  <si>
    <t>3 days</t>
  </si>
  <si>
    <t>4 days</t>
  </si>
  <si>
    <t>C.O.D.</t>
  </si>
  <si>
    <t>Domestic Delivery Confirmation</t>
  </si>
  <si>
    <t>Printed confirmation mailed</t>
  </si>
  <si>
    <t>Domestic Delivery Confirmation - Signature Required</t>
  </si>
  <si>
    <t>Printed confirmation with signature mailed</t>
  </si>
  <si>
    <t>Domestic Delivery Confirmation - Adult Signature Required</t>
  </si>
  <si>
    <t>Printed confirmation with adult (&gt;21) signature mailed</t>
  </si>
  <si>
    <t>International Delivery Confirmation - Signature Required</t>
  </si>
  <si>
    <t>International Delivery Confirmaton - Adult Signature Required</t>
  </si>
  <si>
    <t>Hazardous Material - Domestic Air Services* and 3 Day Select - Inaccessible</t>
  </si>
  <si>
    <t>Hazardous Material - Domestic Air Services* and 3 Day Select - Accessible</t>
  </si>
  <si>
    <t>Hazardous Material - Domestic Ground</t>
  </si>
  <si>
    <t>International Dangerous Goods - International Air Services - Inaccessible</t>
  </si>
  <si>
    <t>International Dangerous Goods - International Air Services - Accessible</t>
  </si>
  <si>
    <t>International Dangerous Goods - Standard to/from Canada</t>
  </si>
  <si>
    <t>International Dangerous Goods - Worldwide Express Freight - Inaccessible</t>
  </si>
  <si>
    <t>International Dangerous Goods - Worldwide Express Freight - Accessible</t>
  </si>
  <si>
    <t>National Large Package Surcharge - Domestic - Commercial</t>
  </si>
  <si>
    <t>National Large Package Surcharge - Domestic - Residential</t>
  </si>
  <si>
    <t>Export Large Package Surcharge - International</t>
  </si>
  <si>
    <t>Import Large Package Surcharge - International</t>
  </si>
  <si>
    <t>Residential Surcharge - Domestic Delivery of Air Services* and 3 Day Select</t>
  </si>
  <si>
    <t>Residential Surcharge - Domestic Delivery of Ground Service</t>
  </si>
  <si>
    <t>Residential Surcharge - On Call Pickup</t>
  </si>
  <si>
    <t>Residential Surcharge - U.S. Import International Air Services</t>
  </si>
  <si>
    <t>Residential Surcharge - Export Standard Service</t>
  </si>
  <si>
    <t xml:space="preserve">Residential Surcharge - Import Standard Service </t>
  </si>
  <si>
    <t>Saturday Air Processing Fee - Domestic</t>
  </si>
  <si>
    <t>Saturday Stop Charge - Domestic</t>
  </si>
  <si>
    <t>Saturday Delivery - Air</t>
  </si>
  <si>
    <t>Saturday Delivery - International</t>
  </si>
  <si>
    <t>Saturday Delivery - UPS Worldwide Express Freight</t>
  </si>
  <si>
    <t>Direct Delivery</t>
  </si>
  <si>
    <t>Delivery Intercept Return to Sender - Phone</t>
  </si>
  <si>
    <t>Delivery Intercept Return to Sender - Web</t>
  </si>
  <si>
    <t>Delivery Intercept Reroute - Phone</t>
  </si>
  <si>
    <t>Delivery Intercept Reroute - Web</t>
  </si>
  <si>
    <t>Next Day Air Early (greater than 150 lbs DW ) Charge</t>
  </si>
  <si>
    <t>This is the Early Surcharge applied to DW packages of 151+.</t>
  </si>
  <si>
    <t xml:space="preserve">Print Return Label - Domestic </t>
  </si>
  <si>
    <t>Electronic Return Label - Domestic</t>
  </si>
  <si>
    <t>Print and Mail Return Label - Domestic</t>
  </si>
  <si>
    <t>Returns Plus - 1 UPS Pickup Attempt Domestic</t>
  </si>
  <si>
    <t>Returns Plus - 3 UPS Pickup Attempts Domestic</t>
  </si>
  <si>
    <t>Print Return Label - International</t>
  </si>
  <si>
    <t>Electronic Return Label - International</t>
  </si>
  <si>
    <t>Print and Mail Return Label -- International</t>
  </si>
  <si>
    <t>1 UPS Pick up Attempt - International</t>
  </si>
  <si>
    <t>3 UPS Pick up Attempt - International</t>
  </si>
  <si>
    <t>Additional Handling - Domestic  (Dimensions)</t>
  </si>
  <si>
    <t>Additional Handling - Domestic  (Non-corrugated)</t>
  </si>
  <si>
    <t>Additional Handling - Domestic  (Weight)</t>
  </si>
  <si>
    <t xml:space="preserve">Additional Handling - International Export  </t>
  </si>
  <si>
    <t xml:space="preserve">Additional Handling - International  Import </t>
  </si>
  <si>
    <t>Address Corrections - Air</t>
  </si>
  <si>
    <t>Domestic - Peak Surcharge - Commercial</t>
  </si>
  <si>
    <t>Address Corrections - Ground</t>
  </si>
  <si>
    <t>Address Corrections - (Maximum per Shipment)</t>
  </si>
  <si>
    <t>Domestic - Peak Surcharge - Additional Handling</t>
  </si>
  <si>
    <t>Domestic - Peak Surcharge - Large Package</t>
  </si>
  <si>
    <t>Domestic - Peak Surcharge - OverMax</t>
  </si>
  <si>
    <t>Any Incentive for this charge will require VP Approval</t>
  </si>
  <si>
    <t>Commercial Domestic Air Delivery Area Surcharge (per piece excluding CWT)</t>
  </si>
  <si>
    <t>Commercial Domestic Ground Delivery Area Surcharge (per piece excluding CWT)</t>
  </si>
  <si>
    <t>Commercial Domestic Air Delivery Area Surcharge - Extended (per piece excluding CWT)</t>
  </si>
  <si>
    <t>Commercial Domestic Ground Delivery Area Surcharge - Extended (per piece excluding CWT)</t>
  </si>
  <si>
    <t>Residential Domestic Delivery Area Surcharge, Ground</t>
  </si>
  <si>
    <t>Residential Domestic Delivery Area Surcharge, Air</t>
  </si>
  <si>
    <t xml:space="preserve">Residential Domestic Delivery Area Surcharge, Air - Extended </t>
  </si>
  <si>
    <t xml:space="preserve">Residential Domestic Delivery Area Surcharge, Ground - Extended </t>
  </si>
  <si>
    <t>Delivery Area Surcharge - Domestic Hundredweight - Air Commercial</t>
  </si>
  <si>
    <t>per shipment</t>
  </si>
  <si>
    <t>Delivery Area Surcharge - Domestic Hundredweight - Ground Commercial</t>
  </si>
  <si>
    <t>Delivery Area Surcharge - Domestic Hundredweight - Air Commercial - Extended</t>
  </si>
  <si>
    <t>Delivery Area Surcharge - Domestic Hundredweight - Ground Commercial - Extended</t>
  </si>
  <si>
    <t>Delivery Area Surcharge - Domestic Hundredweight - Air Residential</t>
  </si>
  <si>
    <t>Delivery Area Surcharge - Domestic Hundredweight - Ground Residential</t>
  </si>
  <si>
    <t>Delivery Area Surcharge - Domestic Hundredweight - Air Residential - Extended</t>
  </si>
  <si>
    <t>Delivery Area Surcharge - Domestic Hundredweight - Ground Residential - Extended</t>
  </si>
  <si>
    <t>Delivery Area Surcharge - UPS SurePost</t>
  </si>
  <si>
    <t>Delivery Area Surcharge - UPS SurePost - Extended</t>
  </si>
  <si>
    <t>Delivery Area Surcharge - (Import services)</t>
  </si>
  <si>
    <t>Delivery Area Surcharge - Extended (Import services)</t>
  </si>
  <si>
    <t>Remote Area Surcharge - Destination Alaska</t>
  </si>
  <si>
    <t>Remote Area Surcharge - Destination Hawaii</t>
  </si>
  <si>
    <t>Extended Area Surcharge - (Export services)</t>
  </si>
  <si>
    <t>Remote Area Surcharge - (Export services)</t>
  </si>
  <si>
    <t>Remote Area Surcharge Hawaii - (Import services)</t>
  </si>
  <si>
    <t>Remote Area Surcharge Alaska - (Import services)</t>
  </si>
  <si>
    <t>Freight Collect Refusal - International</t>
  </si>
  <si>
    <t>Delivery Reattempt - UPS Worldwide Express Freight</t>
  </si>
  <si>
    <t>Dry Ice</t>
  </si>
  <si>
    <t>Over Maximum Limits</t>
  </si>
  <si>
    <t>Oversized Pallet Handling Surcharge</t>
  </si>
  <si>
    <t>Missing/Invalid Account # Change</t>
  </si>
  <si>
    <t>Export Duty and Tax Forwarding Surcharge</t>
  </si>
  <si>
    <t>Import Duty and Tax Forwarding Surcharge</t>
  </si>
  <si>
    <t>Import - Disbursement Fee</t>
  </si>
  <si>
    <t>2% of Duty / Tax</t>
  </si>
  <si>
    <t>Import - Disbursement Fee Minimum</t>
  </si>
  <si>
    <t>Default $12.00 - will apply if unless specified</t>
  </si>
  <si>
    <t>Export - Disbursement Fee</t>
  </si>
  <si>
    <t>Export - Disbursement Fee Minimum</t>
  </si>
  <si>
    <t>Electronic Export Informaton (per shipment)</t>
  </si>
  <si>
    <t>Residential Surcharge - Domestic Hundredweight</t>
  </si>
  <si>
    <t>Shipment charge</t>
  </si>
  <si>
    <t>Third Party Billing Service Fee - Domestic</t>
  </si>
  <si>
    <t>This is charged on total net charges for a TP billed shipment.</t>
  </si>
  <si>
    <t>Third Party Billing Service Fee - Export</t>
  </si>
  <si>
    <t>Third Party Billing Service Fee - Import</t>
  </si>
  <si>
    <t>VASOC001-Z</t>
  </si>
  <si>
    <t>VASC002-A</t>
  </si>
  <si>
    <t xml:space="preserve">† If a Saturday pickup is scheduled but nothing is shipped, the service fee will be assessed.  </t>
  </si>
  <si>
    <t>Late Payment Fee</t>
  </si>
  <si>
    <t>Domestic &amp; Export Weekly Late Payment Charge</t>
  </si>
  <si>
    <t>Domestic &amp; Export Monthly Late Payment Charge</t>
  </si>
  <si>
    <t>Import Late Payment Charge</t>
  </si>
  <si>
    <t>Percent off</t>
  </si>
  <si>
    <t xml:space="preserve">Hide rows that do not apply </t>
  </si>
  <si>
    <t>Yes</t>
  </si>
  <si>
    <t>Residential Surcharge - U.S. Export International Air Services</t>
  </si>
  <si>
    <t>per package</t>
  </si>
  <si>
    <t>$0.00-$74.99</t>
  </si>
  <si>
    <t>The greater of $85.50 per shipment or $10.26 per package</t>
  </si>
  <si>
    <t>The greater of $171.00 per shipment or $20.53 per package</t>
  </si>
  <si>
    <t>The greater of $46.40 per shipment or $5.27 per package</t>
  </si>
  <si>
    <t>The greater of $85.50 per shipment or $.47 per pound</t>
  </si>
  <si>
    <t>The greater of $171.00 per shipment or $.93 per pound</t>
  </si>
  <si>
    <t>Changes to zonal April 11, 2021</t>
  </si>
  <si>
    <t>varies with pickup type</t>
  </si>
  <si>
    <t>Saturday Delivery - Ground and 3 Day Select</t>
  </si>
  <si>
    <t>Delivery Change Request - Hold for Future Delivery</t>
  </si>
  <si>
    <t>Delivery Change Request - Change Delivery Location</t>
  </si>
  <si>
    <t>Delivery Change Request - Deliver to Access Point</t>
  </si>
  <si>
    <t>Delivery Change Request - Hold for Will Call</t>
  </si>
  <si>
    <t>varies</t>
  </si>
  <si>
    <t>The greater of $42.00 per shipment or $.42 cents per lb.</t>
  </si>
  <si>
    <t>CONFIDENTIAL</t>
  </si>
  <si>
    <t>(Per Package Rates from 48 State Origin)</t>
  </si>
  <si>
    <t>Daily Rates</t>
  </si>
  <si>
    <t>AK, HI</t>
  </si>
  <si>
    <t>PR</t>
  </si>
  <si>
    <t>AK, HI +</t>
  </si>
  <si>
    <t>Lbs.</t>
  </si>
  <si>
    <t>Zone 102</t>
  </si>
  <si>
    <t>Zone 103</t>
  </si>
  <si>
    <t>Zone 104</t>
  </si>
  <si>
    <t>Zone 105</t>
  </si>
  <si>
    <t>Zone 106</t>
  </si>
  <si>
    <t>Zone 107</t>
  </si>
  <si>
    <t>Zone 108</t>
  </si>
  <si>
    <t>Zone 124</t>
  </si>
  <si>
    <t>Zone 125</t>
  </si>
  <si>
    <t>Zone 126</t>
  </si>
  <si>
    <t>Letter*</t>
  </si>
  <si>
    <t>Price/Lb.</t>
  </si>
  <si>
    <t>Any fraction of a pound more than the weight shown in the rate chart is rounded up to the next listed weight.</t>
  </si>
  <si>
    <t>* For additional billing information, refer to the UPS Rate and Service Guides and the Tariff in effect at the time of shipping.</t>
  </si>
  <si>
    <t xml:space="preserve">UPS Next Day Air® </t>
  </si>
  <si>
    <t>Unknown</t>
  </si>
  <si>
    <r>
      <t>UPS Next Day Air Saver</t>
    </r>
    <r>
      <rPr>
        <b/>
        <i/>
        <vertAlign val="superscript"/>
        <sz val="12"/>
        <rFont val="Times New Roman"/>
        <family val="1"/>
      </rPr>
      <t>®</t>
    </r>
    <r>
      <rPr>
        <b/>
        <i/>
        <sz val="12"/>
        <rFont val="Times New Roman"/>
        <family val="1"/>
      </rPr>
      <t xml:space="preserve"> </t>
    </r>
  </si>
  <si>
    <t>Zone 132</t>
  </si>
  <si>
    <t>Zone 133</t>
  </si>
  <si>
    <t>Zone 134</t>
  </si>
  <si>
    <t>Zone 135</t>
  </si>
  <si>
    <t>Zone 136</t>
  </si>
  <si>
    <t>Zone 137</t>
  </si>
  <si>
    <t>Zone 138</t>
  </si>
  <si>
    <r>
      <t>UPS 2nd Day Air A.M.</t>
    </r>
    <r>
      <rPr>
        <b/>
        <i/>
        <vertAlign val="superscript"/>
        <sz val="12"/>
        <rFont val="Times New Roman"/>
        <family val="1"/>
      </rPr>
      <t>®</t>
    </r>
  </si>
  <si>
    <t>Daily Commercial Rates</t>
  </si>
  <si>
    <t>Zone 242</t>
  </si>
  <si>
    <t>Zone 243</t>
  </si>
  <si>
    <t>Zone 244</t>
  </si>
  <si>
    <t>Zone 245</t>
  </si>
  <si>
    <t>Zone 246</t>
  </si>
  <si>
    <t>Zone 247</t>
  </si>
  <si>
    <t>Zone 248</t>
  </si>
  <si>
    <t>Zone 202</t>
  </si>
  <si>
    <t>Zone 203</t>
  </si>
  <si>
    <t>Zone 204</t>
  </si>
  <si>
    <t>Zone 205</t>
  </si>
  <si>
    <t>Zone 206</t>
  </si>
  <si>
    <t>Zone 207</t>
  </si>
  <si>
    <t>Zone 208</t>
  </si>
  <si>
    <t>Zone 224</t>
  </si>
  <si>
    <t>Zone 225</t>
  </si>
  <si>
    <t>Zone 226</t>
  </si>
  <si>
    <t>UPS 2nd Day Air®</t>
  </si>
  <si>
    <r>
      <t>UPS 3 Day Select</t>
    </r>
    <r>
      <rPr>
        <b/>
        <i/>
        <vertAlign val="superscript"/>
        <sz val="12"/>
        <rFont val="Times New Roman"/>
        <family val="1"/>
      </rPr>
      <t>®</t>
    </r>
  </si>
  <si>
    <t>Zone 302</t>
  </si>
  <si>
    <t>Zone 303</t>
  </si>
  <si>
    <t>Zone 304</t>
  </si>
  <si>
    <t>Zone 305</t>
  </si>
  <si>
    <t>Zone 306</t>
  </si>
  <si>
    <t>Zone 307</t>
  </si>
  <si>
    <t>Zone 308</t>
  </si>
  <si>
    <t>Ground Commercial Service</t>
  </si>
  <si>
    <t>Zone 2</t>
  </si>
  <si>
    <t>Zone 3</t>
  </si>
  <si>
    <t>Zone 4</t>
  </si>
  <si>
    <t>Zone 5</t>
  </si>
  <si>
    <t>Zone 6</t>
  </si>
  <si>
    <t>Zone 7</t>
  </si>
  <si>
    <t>Zone 8</t>
  </si>
  <si>
    <t>Zone 44</t>
  </si>
  <si>
    <t>Zone 45</t>
  </si>
  <si>
    <t>Zone 46</t>
  </si>
  <si>
    <t>UPS® Ground</t>
  </si>
  <si>
    <t>Weight</t>
  </si>
  <si>
    <r>
      <t>UPS Hundredweight Service</t>
    </r>
    <r>
      <rPr>
        <b/>
        <vertAlign val="superscript"/>
        <sz val="14"/>
        <rFont val="Arial"/>
        <family val="2"/>
      </rPr>
      <t>®</t>
    </r>
  </si>
  <si>
    <t>ORIGIN 48 STATES</t>
  </si>
  <si>
    <t>Tier</t>
  </si>
  <si>
    <t>Minimum Weight per Pkg (lbs)</t>
  </si>
  <si>
    <t>100 to 499lbs.</t>
  </si>
  <si>
    <t>500 to 999lbs.</t>
  </si>
  <si>
    <t>1000lbs. or more</t>
  </si>
  <si>
    <t>Shipment minimum 100 pounds.</t>
  </si>
  <si>
    <t>Minimums</t>
  </si>
  <si>
    <t>Tier/Zone</t>
  </si>
  <si>
    <t>1-5</t>
  </si>
  <si>
    <t>Shipment minimum 200 pounds.</t>
  </si>
  <si>
    <t>200 to 499lbs.</t>
  </si>
  <si>
    <t>UPS Next Day Air®  - Daily Rates per Pound - 2021</t>
  </si>
  <si>
    <t>UPS Next Day Air Saver® - Daily Rates per Pound - 2021</t>
  </si>
  <si>
    <t>UPS 2nd Day Air A.M.® - Daily Rates per Pound - 2021</t>
  </si>
  <si>
    <t>UPS 2nd Day Air® - Daily Rates per Pound - 2021</t>
  </si>
  <si>
    <t>UPS 3 Day Select® - Daily Rates per Hundredweight - 2021</t>
  </si>
  <si>
    <t>UPS® Ground - Daily Rates per Hundredweight - 2021</t>
  </si>
  <si>
    <t>Destination</t>
  </si>
  <si>
    <t>UPS Worldwide</t>
  </si>
  <si>
    <r>
      <t>Express</t>
    </r>
    <r>
      <rPr>
        <vertAlign val="superscript"/>
        <sz val="10"/>
        <rFont val="Arial"/>
        <family val="2"/>
      </rPr>
      <t>SM</t>
    </r>
  </si>
  <si>
    <t>Express Freight</t>
  </si>
  <si>
    <r>
      <t>Saver</t>
    </r>
    <r>
      <rPr>
        <vertAlign val="superscript"/>
        <sz val="10"/>
        <rFont val="Arial"/>
        <family val="2"/>
      </rPr>
      <t>SM</t>
    </r>
  </si>
  <si>
    <r>
      <t>Expedited</t>
    </r>
    <r>
      <rPr>
        <vertAlign val="superscript"/>
        <sz val="10"/>
        <rFont val="Arial"/>
        <family val="2"/>
      </rPr>
      <t>SM</t>
    </r>
  </si>
  <si>
    <t>Originating from</t>
  </si>
  <si>
    <t>Dade and Broward</t>
  </si>
  <si>
    <t>Western U.S.</t>
  </si>
  <si>
    <t>Eastern U.S.</t>
  </si>
  <si>
    <t>Counties Florida</t>
  </si>
  <si>
    <t>Afghanistan / AF</t>
  </si>
  <si>
    <t>Aland Islands / AX</t>
  </si>
  <si>
    <t>Albania / AL</t>
  </si>
  <si>
    <t>Algeria / DZ</t>
  </si>
  <si>
    <t>American Samoa / AS</t>
  </si>
  <si>
    <t>Andorra / AD</t>
  </si>
  <si>
    <t>Angola / AO</t>
  </si>
  <si>
    <t>Anguilla / AI</t>
  </si>
  <si>
    <t>Antigua and Barbuda / AG</t>
  </si>
  <si>
    <t>Argentina / AR</t>
  </si>
  <si>
    <t>Armenia / AM</t>
  </si>
  <si>
    <t>Aruba / AW</t>
  </si>
  <si>
    <t>Australia / AU</t>
  </si>
  <si>
    <t>Austria / AT</t>
  </si>
  <si>
    <t>Azerbajan / AZ</t>
  </si>
  <si>
    <t>Azores (Portugal) / PT</t>
  </si>
  <si>
    <t>Bahamas / BS</t>
  </si>
  <si>
    <t>Bahrain / BH</t>
  </si>
  <si>
    <t>Bangladesh / BD</t>
  </si>
  <si>
    <t>Barbados / BB</t>
  </si>
  <si>
    <t>Belarus / BY</t>
  </si>
  <si>
    <t>Belgium / BE</t>
  </si>
  <si>
    <t>Belize / BZ</t>
  </si>
  <si>
    <t>Benin / BJ</t>
  </si>
  <si>
    <t>Bermuda / BM</t>
  </si>
  <si>
    <t>Bhutan / BT</t>
  </si>
  <si>
    <t>Bolivia / BO</t>
  </si>
  <si>
    <t>Bonaire / BQ</t>
  </si>
  <si>
    <t>Bosnia / BA</t>
  </si>
  <si>
    <t>Botswana / BW</t>
  </si>
  <si>
    <t>Brazil / BR</t>
  </si>
  <si>
    <t>British Virgin Islands / VG</t>
  </si>
  <si>
    <t>Brunei / BN</t>
  </si>
  <si>
    <t>Bulgaria / BG</t>
  </si>
  <si>
    <t>Burkina Faso / BF</t>
  </si>
  <si>
    <t>Burundi / BI</t>
  </si>
  <si>
    <t>Cambodia / KH</t>
  </si>
  <si>
    <t>Cameroon / CM</t>
  </si>
  <si>
    <t>Canada/CA (see rate and service guide)</t>
  </si>
  <si>
    <t>81/82</t>
  </si>
  <si>
    <t>481/482</t>
  </si>
  <si>
    <t>71/72</t>
  </si>
  <si>
    <t>Canary Islands / ES</t>
  </si>
  <si>
    <t>Cape Verde / CV</t>
  </si>
  <si>
    <t>Cayman Islands / KY</t>
  </si>
  <si>
    <t>Central African Republic / CF</t>
  </si>
  <si>
    <t>Chad / TD</t>
  </si>
  <si>
    <t>Channel Islands (Guernsey GG / Jersey JE)</t>
  </si>
  <si>
    <t>Chile / CL</t>
  </si>
  <si>
    <t>China, People's Republic of / CN</t>
  </si>
  <si>
    <t>Colombia / CO</t>
  </si>
  <si>
    <t>Comoros / KM</t>
  </si>
  <si>
    <t>Congo, Democratic Republic of / CD</t>
  </si>
  <si>
    <t>Congo, Republic of / CG</t>
  </si>
  <si>
    <t>Cook Islands / CK</t>
  </si>
  <si>
    <t>Costa Rica / CR</t>
  </si>
  <si>
    <t>Cote D'Ivoire (Ivory Coast) / CI</t>
  </si>
  <si>
    <t>Croatia / HR</t>
  </si>
  <si>
    <t>Curacao / CW</t>
  </si>
  <si>
    <t>Cyprus / CY</t>
  </si>
  <si>
    <t>Czech Republic / CZ</t>
  </si>
  <si>
    <t>Denmark / DK</t>
  </si>
  <si>
    <t>Djibouti / DJ</t>
  </si>
  <si>
    <t>Dominica / DM</t>
  </si>
  <si>
    <t>Dominican Republic / DO</t>
  </si>
  <si>
    <t>East Timor / TL</t>
  </si>
  <si>
    <t>Ecuador / EC</t>
  </si>
  <si>
    <t>Egypt / EG</t>
  </si>
  <si>
    <t>El Salvador / SV</t>
  </si>
  <si>
    <t>England / GB</t>
  </si>
  <si>
    <t>Equatorial Guniea / GQ</t>
  </si>
  <si>
    <t>Eritrea / ER</t>
  </si>
  <si>
    <t>Estonia / EE</t>
  </si>
  <si>
    <t>Ethiopia / ET</t>
  </si>
  <si>
    <t>Faroe Islands (Denmark) / FO</t>
  </si>
  <si>
    <t>Fiji / FJ</t>
  </si>
  <si>
    <t>Finland / FI</t>
  </si>
  <si>
    <t>France / FR</t>
  </si>
  <si>
    <t>French Guiana / GF</t>
  </si>
  <si>
    <t>French Polynesia / PF</t>
  </si>
  <si>
    <t>Gabon / GA</t>
  </si>
  <si>
    <t>Gambia / GM</t>
  </si>
  <si>
    <t>Georgia / GE</t>
  </si>
  <si>
    <t>Germany / DE</t>
  </si>
  <si>
    <t>Ghana / GH</t>
  </si>
  <si>
    <t>Gibraltar / GI</t>
  </si>
  <si>
    <t>Greece / GR</t>
  </si>
  <si>
    <t>Greenland (Denmark) / GL</t>
  </si>
  <si>
    <t>Grenada / GD</t>
  </si>
  <si>
    <t>Guadeloupe / GP</t>
  </si>
  <si>
    <t>Guam / GU</t>
  </si>
  <si>
    <t>Guatemala / GT</t>
  </si>
  <si>
    <t>Guernsey / GG</t>
  </si>
  <si>
    <t>Guinea / GN</t>
  </si>
  <si>
    <t>Guinea-Bissau / GW</t>
  </si>
  <si>
    <t>Guyana / GY</t>
  </si>
  <si>
    <t>Haiti / HT</t>
  </si>
  <si>
    <t>Holland (Netherlands) / NL</t>
  </si>
  <si>
    <t>Honduras / HN</t>
  </si>
  <si>
    <t>Hong Kong / HK</t>
  </si>
  <si>
    <t>Hungary / HU</t>
  </si>
  <si>
    <t>Iceland / IS</t>
  </si>
  <si>
    <t>India / IN</t>
  </si>
  <si>
    <t>Indonesia / ID</t>
  </si>
  <si>
    <t>Iraq / IQ</t>
  </si>
  <si>
    <t>Ireland - Republic Of / IE</t>
  </si>
  <si>
    <t>Israel / IL</t>
  </si>
  <si>
    <t>Italy / IT</t>
  </si>
  <si>
    <t>Ivory Coast (Cote d'Ivoire) / CI</t>
  </si>
  <si>
    <t>Jamaica / JM</t>
  </si>
  <si>
    <t>Japan / JP</t>
  </si>
  <si>
    <t>Jersey /  JE</t>
  </si>
  <si>
    <t>Jordan / JO</t>
  </si>
  <si>
    <t>Kazakhstan / KZ</t>
  </si>
  <si>
    <t>Kenya / KE</t>
  </si>
  <si>
    <t>Kiribati / KI</t>
  </si>
  <si>
    <t>Korea (South Korea) / KR</t>
  </si>
  <si>
    <t>Kosovo / KV</t>
  </si>
  <si>
    <t>Kosrae (Federated States of Micronesia) / FM</t>
  </si>
  <si>
    <t>Kuwait / KW</t>
  </si>
  <si>
    <t>Kyrgyzstan / KG</t>
  </si>
  <si>
    <t>Laos / LA</t>
  </si>
  <si>
    <t>Latvia / LV</t>
  </si>
  <si>
    <t>Lebanon / LB</t>
  </si>
  <si>
    <t>Lesotho / LS</t>
  </si>
  <si>
    <t>Liberia / LR</t>
  </si>
  <si>
    <t>Libya / LY</t>
  </si>
  <si>
    <t>Liechtenstein / LI</t>
  </si>
  <si>
    <t>Lithuania / LT</t>
  </si>
  <si>
    <t>Luxembourg / LU</t>
  </si>
  <si>
    <t>Macau / MO</t>
  </si>
  <si>
    <t>Macedonia / MK</t>
  </si>
  <si>
    <t>Madagascar / MG</t>
  </si>
  <si>
    <t>Maderia (Portugal) / PT</t>
  </si>
  <si>
    <t>Malawi / MW</t>
  </si>
  <si>
    <t>Malaysia / MY</t>
  </si>
  <si>
    <t>Maldives / MV</t>
  </si>
  <si>
    <t>Mali / ML</t>
  </si>
  <si>
    <t>Malta / MT</t>
  </si>
  <si>
    <t>Marshall Islands / MH</t>
  </si>
  <si>
    <t>Martinique / MQ</t>
  </si>
  <si>
    <t>Mauritania / MR</t>
  </si>
  <si>
    <t>Mauritius / MU</t>
  </si>
  <si>
    <t>Mayotte / YT</t>
  </si>
  <si>
    <t>Mexico / MX</t>
  </si>
  <si>
    <t>Micronesia - Federated States of / FM</t>
  </si>
  <si>
    <t>Moldova / MD</t>
  </si>
  <si>
    <t>Monaco / MC</t>
  </si>
  <si>
    <t>Mongolia / MN</t>
  </si>
  <si>
    <t>Montenegro / ME</t>
  </si>
  <si>
    <t>Montserrat / MS</t>
  </si>
  <si>
    <t>Morocco / MA</t>
  </si>
  <si>
    <t>Mozambique / MZ</t>
  </si>
  <si>
    <t>Myanmar / MM</t>
  </si>
  <si>
    <t>Namibia / NA</t>
  </si>
  <si>
    <t>Nepal / NP</t>
  </si>
  <si>
    <t>Netherlands (Holland) / NL</t>
  </si>
  <si>
    <r>
      <t xml:space="preserve">Netherlands Antilles / AN </t>
    </r>
    <r>
      <rPr>
        <sz val="6"/>
        <rFont val="Arial"/>
        <family val="2"/>
      </rPr>
      <t>*Refer to Bonaire, St. Eustatius, Saba, Curacao, St. Martin or St. Maarten for zone information</t>
    </r>
  </si>
  <si>
    <t>New Caledonia / NC</t>
  </si>
  <si>
    <t>New Zealand / NZ</t>
  </si>
  <si>
    <t>Nicaragua / NI</t>
  </si>
  <si>
    <t>Niger / NE</t>
  </si>
  <si>
    <t>Nigeria / NG</t>
  </si>
  <si>
    <t>Norfolk Island / NF</t>
  </si>
  <si>
    <t>Northern Ireland (UK) / GB</t>
  </si>
  <si>
    <t>Northern Mariana Islands / MP</t>
  </si>
  <si>
    <t>Norway / NO</t>
  </si>
  <si>
    <t>Oman / OM</t>
  </si>
  <si>
    <t>Pakistan / PK</t>
  </si>
  <si>
    <t>Palau / PW</t>
  </si>
  <si>
    <t>Panama / PA</t>
  </si>
  <si>
    <t>Papua New Guinea / PG</t>
  </si>
  <si>
    <t>Paraguay / PY</t>
  </si>
  <si>
    <t>Peru / PE</t>
  </si>
  <si>
    <t>Philippines / PH</t>
  </si>
  <si>
    <t>Poland / PL</t>
  </si>
  <si>
    <t>Ponape (Federated States of Micronesia) / FM</t>
  </si>
  <si>
    <t>Portugal / PT</t>
  </si>
  <si>
    <t>Qatar / QA</t>
  </si>
  <si>
    <t>Reunion / RE</t>
  </si>
  <si>
    <t>Romania / RO</t>
  </si>
  <si>
    <t>Rota (Northern Mariana Islands) / MP</t>
  </si>
  <si>
    <t>Russia / RU</t>
  </si>
  <si>
    <t>Rwanda / RW</t>
  </si>
  <si>
    <t>Saba / BQ</t>
  </si>
  <si>
    <t>Saipan (Northern Mariana Islands) / MP</t>
  </si>
  <si>
    <t>Samoa / WS</t>
  </si>
  <si>
    <t>San Marino / SM</t>
  </si>
  <si>
    <t>Saudi Arabia / SA</t>
  </si>
  <si>
    <t>Scotland (United Kingdom) / GB</t>
  </si>
  <si>
    <t>Senegal / SN</t>
  </si>
  <si>
    <t>Serbia / RS</t>
  </si>
  <si>
    <t>Seychelles / SC</t>
  </si>
  <si>
    <t>Sierra Leone / SL</t>
  </si>
  <si>
    <t>Singapore / SG</t>
  </si>
  <si>
    <t>Slovakia / SK</t>
  </si>
  <si>
    <t>Slovenia / SI</t>
  </si>
  <si>
    <t>Solomon Islands SB</t>
  </si>
  <si>
    <t>South Africa / ZA</t>
  </si>
  <si>
    <t>Spain / ES</t>
  </si>
  <si>
    <t>Sri Lanka / LK</t>
  </si>
  <si>
    <t>St. Barthelemy / BL</t>
  </si>
  <si>
    <t>St. Christopher (St. Kitts and Nevis) / KN</t>
  </si>
  <si>
    <t>St. Croix (U.S. Virgin Islands) / VI</t>
  </si>
  <si>
    <t>St. Eustatius / BQ</t>
  </si>
  <si>
    <t>St. John (U.S. Virgin Islands) / VI</t>
  </si>
  <si>
    <t>St. Kitts and Nevis / KN</t>
  </si>
  <si>
    <t>St. Lucia / LC</t>
  </si>
  <si>
    <t>St. Maarten / SX</t>
  </si>
  <si>
    <t>St. Martin / SX</t>
  </si>
  <si>
    <t>St. Thomas (U.S. Virgin Islands) / VI</t>
  </si>
  <si>
    <t>St. Vincent and the Grenadines / VC</t>
  </si>
  <si>
    <t>Suriname / SR</t>
  </si>
  <si>
    <t>Swaziland / SZ</t>
  </si>
  <si>
    <t>Sweden / SE</t>
  </si>
  <si>
    <t>Switzerland / CH</t>
  </si>
  <si>
    <t>Tahiti (French Polynesia) / PF</t>
  </si>
  <si>
    <t>Taiwan / TW</t>
  </si>
  <si>
    <t>Tajikistan / TJ</t>
  </si>
  <si>
    <t>Tanzania / TZ</t>
  </si>
  <si>
    <t>Thailand / TH</t>
  </si>
  <si>
    <t>Tinian (Northern Mariana Islands) / MP</t>
  </si>
  <si>
    <t>Togo / TG</t>
  </si>
  <si>
    <t>Tonga / TO</t>
  </si>
  <si>
    <t>Tortola (British Virgin Islands) / VG</t>
  </si>
  <si>
    <t>Trinidad and Tobago / TT</t>
  </si>
  <si>
    <t>Truk (Federated States of Micronesia) / FM</t>
  </si>
  <si>
    <t>Tunisia / TN</t>
  </si>
  <si>
    <t>Turkey / TR</t>
  </si>
  <si>
    <t>Turkmenistan / TM</t>
  </si>
  <si>
    <t>Turks and Caicos Islands / TC</t>
  </si>
  <si>
    <t>Tuvalu / TV</t>
  </si>
  <si>
    <t>Uganda / UG</t>
  </si>
  <si>
    <t>Ukraine / UA</t>
  </si>
  <si>
    <t>Union Island (St. Vincent and the Grenadines) / VC</t>
  </si>
  <si>
    <t>United Arab Emirates / AE</t>
  </si>
  <si>
    <t>United Kingdom / GB</t>
  </si>
  <si>
    <t>Uruguay / UY</t>
  </si>
  <si>
    <t>U.S. Virgin Islands / VI</t>
  </si>
  <si>
    <t>Uzbekistan / UZ</t>
  </si>
  <si>
    <t>Vanuatu / VU</t>
  </si>
  <si>
    <t>Vatican City / VA</t>
  </si>
  <si>
    <t>Venezuela / VE</t>
  </si>
  <si>
    <t>Vietnam / VN</t>
  </si>
  <si>
    <t>Virgin Gorda (British Virgin Islands) / VG</t>
  </si>
  <si>
    <t>Wales (United Kingdom) / GB</t>
  </si>
  <si>
    <t>Wallis and Futuna Islands / WF</t>
  </si>
  <si>
    <t>Yap (Federated States of Micronesia) / FM</t>
  </si>
  <si>
    <t>Yemen / YE</t>
  </si>
  <si>
    <t>Zaire (Democratic Republic of the Congo) / CD</t>
  </si>
  <si>
    <t>Zambia / ZM</t>
  </si>
  <si>
    <t>Zimbabwe / ZW</t>
  </si>
  <si>
    <t>Rate Type:</t>
  </si>
  <si>
    <t>Daily</t>
  </si>
  <si>
    <t>&lt;-- Select the Rate Type</t>
  </si>
  <si>
    <t>Rate Change</t>
  </si>
  <si>
    <t>Note: Only enter in white areas</t>
  </si>
  <si>
    <t>Standard</t>
  </si>
  <si>
    <t>Express Zone Incentives</t>
  </si>
  <si>
    <t>DB</t>
  </si>
  <si>
    <t>Major</t>
  </si>
  <si>
    <t>Minor</t>
  </si>
  <si>
    <t>Middle</t>
  </si>
  <si>
    <t>South</t>
  </si>
  <si>
    <t>India</t>
  </si>
  <si>
    <t>Japan/</t>
  </si>
  <si>
    <t>Canada</t>
  </si>
  <si>
    <t>Mexico</t>
  </si>
  <si>
    <t>Europe</t>
  </si>
  <si>
    <t>Caribbean</t>
  </si>
  <si>
    <t>Asia</t>
  </si>
  <si>
    <t>East</t>
  </si>
  <si>
    <t>America</t>
  </si>
  <si>
    <t>ROW</t>
  </si>
  <si>
    <t>Africa</t>
  </si>
  <si>
    <t>Pakistan</t>
  </si>
  <si>
    <t>China</t>
  </si>
  <si>
    <t>Korea</t>
  </si>
  <si>
    <t>Pak</t>
  </si>
  <si>
    <t>Documents</t>
  </si>
  <si>
    <t>Packages</t>
  </si>
  <si>
    <t>Express Minimum Revenue per Shipment (% off adjustments)</t>
  </si>
  <si>
    <t>Express Saver Zone Incentives</t>
  </si>
  <si>
    <t>D.B</t>
  </si>
  <si>
    <t xml:space="preserve">Minor </t>
  </si>
  <si>
    <t>Worldwide Express Freight Zone Incentives</t>
  </si>
  <si>
    <t>481</t>
  </si>
  <si>
    <t>482</t>
  </si>
  <si>
    <t>484</t>
  </si>
  <si>
    <t>401</t>
  </si>
  <si>
    <t>402</t>
  </si>
  <si>
    <t>403</t>
  </si>
  <si>
    <t>404</t>
  </si>
  <si>
    <t>406</t>
  </si>
  <si>
    <t>407</t>
  </si>
  <si>
    <t>409</t>
  </si>
  <si>
    <t>411</t>
  </si>
  <si>
    <t>412</t>
  </si>
  <si>
    <t>413</t>
  </si>
  <si>
    <t>420</t>
  </si>
  <si>
    <t>421</t>
  </si>
  <si>
    <t>151-999 lbs</t>
  </si>
  <si>
    <t>lbs</t>
  </si>
  <si>
    <t>1000+ lbs</t>
  </si>
  <si>
    <t>Minimum Adj</t>
  </si>
  <si>
    <t>Min Non Door Adj</t>
  </si>
  <si>
    <t>Expedited Zone Incentives</t>
  </si>
  <si>
    <t>D.B.</t>
  </si>
  <si>
    <t>Mnor</t>
  </si>
  <si>
    <t>601 / 631</t>
  </si>
  <si>
    <t>602 / 632</t>
  </si>
  <si>
    <t>603 / 633</t>
  </si>
  <si>
    <t>604 / 634</t>
  </si>
  <si>
    <t>605 / 635</t>
  </si>
  <si>
    <t>606 / 636</t>
  </si>
  <si>
    <t>607 / 637</t>
  </si>
  <si>
    <t>608 / 638</t>
  </si>
  <si>
    <t>609 / 639</t>
  </si>
  <si>
    <t>611 / 641</t>
  </si>
  <si>
    <t>612 / 642</t>
  </si>
  <si>
    <t>613 / 643</t>
  </si>
  <si>
    <t>Doc/Pkg</t>
  </si>
  <si>
    <t>Expedited Minimum Revenue per Shipment (% off adjustments)</t>
  </si>
  <si>
    <t>Canada Standard</t>
  </si>
  <si>
    <t>Mexico Standard</t>
  </si>
  <si>
    <t xml:space="preserve">Canada Standard Minimum Revenue per Shipment               (% off adjustments) </t>
  </si>
  <si>
    <t xml:space="preserve">Mexico Standard Minimum Revenue per Shipment               (% off adjustments) </t>
  </si>
  <si>
    <t>D &amp; B</t>
  </si>
  <si>
    <t>Americas</t>
  </si>
  <si>
    <t>Palistan</t>
  </si>
  <si>
    <t>Japan</t>
  </si>
  <si>
    <t>491</t>
  </si>
  <si>
    <t>494</t>
  </si>
  <si>
    <t>451</t>
  </si>
  <si>
    <t>452</t>
  </si>
  <si>
    <t>453</t>
  </si>
  <si>
    <t>454</t>
  </si>
  <si>
    <t>456</t>
  </si>
  <si>
    <t>457</t>
  </si>
  <si>
    <t>459</t>
  </si>
  <si>
    <t>461</t>
  </si>
  <si>
    <t>462</t>
  </si>
  <si>
    <t>463</t>
  </si>
  <si>
    <t>470</t>
  </si>
  <si>
    <t>471</t>
  </si>
  <si>
    <t>Iraq</t>
  </si>
  <si>
    <t>651 /  681</t>
  </si>
  <si>
    <t>652 / 682</t>
  </si>
  <si>
    <t>653 / 683</t>
  </si>
  <si>
    <t>654 / 684</t>
  </si>
  <si>
    <t>655 / 685</t>
  </si>
  <si>
    <t>656 / 686</t>
  </si>
  <si>
    <t>657 / 687</t>
  </si>
  <si>
    <t>658 / 688</t>
  </si>
  <si>
    <t>659 / 689</t>
  </si>
  <si>
    <t>661 / 691</t>
  </si>
  <si>
    <t>662 / 692</t>
  </si>
  <si>
    <t>663 / 693</t>
  </si>
  <si>
    <t xml:space="preserve">Canada Standard Minimum Revenue per Shipment (% off adjustments) </t>
  </si>
  <si>
    <t xml:space="preserve">Mexico Standard Minimum Revenue per Shipment (% off adjustments) </t>
  </si>
  <si>
    <t>UPS Worldwide Express - Eastern U.S. Origin</t>
  </si>
  <si>
    <t>**Confidential**</t>
  </si>
  <si>
    <r>
      <t>UPS Worldwide Express</t>
    </r>
    <r>
      <rPr>
        <b/>
        <vertAlign val="superscript"/>
        <sz val="12"/>
        <rFont val="Arial"/>
        <family val="2"/>
      </rPr>
      <t>®</t>
    </r>
    <r>
      <rPr>
        <b/>
        <sz val="12"/>
        <rFont val="Arial"/>
        <family val="2"/>
      </rPr>
      <t xml:space="preserve"> - Export</t>
    </r>
  </si>
  <si>
    <t>Letter/Pak/Document</t>
  </si>
  <si>
    <t>Pak 1 lb*</t>
  </si>
  <si>
    <t>Pak 2 lbs*</t>
  </si>
  <si>
    <t>Package (continued)</t>
  </si>
  <si>
    <t>Shipments of More Than 150 Pounds* (non-pallet)</t>
  </si>
  <si>
    <t>Price Per Lb</t>
  </si>
  <si>
    <t>Minimum</t>
  </si>
  <si>
    <t>Weight Not</t>
  </si>
  <si>
    <t>To Exceed</t>
  </si>
  <si>
    <t>LTR</t>
  </si>
  <si>
    <t>Pak 2 lbs</t>
  </si>
  <si>
    <t>151+</t>
  </si>
  <si>
    <t>Minimum Rate</t>
  </si>
  <si>
    <t>Aferica</t>
  </si>
  <si>
    <r>
      <t>UPS Worldwide Saver</t>
    </r>
    <r>
      <rPr>
        <b/>
        <vertAlign val="superscript"/>
        <sz val="12"/>
        <rFont val="Arial"/>
        <family val="2"/>
      </rPr>
      <t>®</t>
    </r>
    <r>
      <rPr>
        <b/>
        <sz val="12"/>
        <rFont val="Arial"/>
        <family val="2"/>
      </rPr>
      <t xml:space="preserve"> - Export</t>
    </r>
  </si>
  <si>
    <t xml:space="preserve">Shipments of More Than 150 Pounds* </t>
  </si>
  <si>
    <t>WW Express Freight Zone Incentives</t>
  </si>
  <si>
    <r>
      <t>UPS Worldwide Express Freight</t>
    </r>
    <r>
      <rPr>
        <b/>
        <vertAlign val="superscript"/>
        <sz val="10"/>
        <rFont val="Arial"/>
        <family val="2"/>
      </rPr>
      <t>SM</t>
    </r>
    <r>
      <rPr>
        <b/>
        <sz val="12"/>
        <rFont val="Arial"/>
        <family val="2"/>
      </rPr>
      <t xml:space="preserve"> - Export</t>
    </r>
  </si>
  <si>
    <t>Palletized Shipments of More Than 150 Pounds</t>
  </si>
  <si>
    <t>Door to Door</t>
  </si>
  <si>
    <t>151-999</t>
  </si>
  <si>
    <t>1000+</t>
  </si>
  <si>
    <t>Non Door-to-Door: Drop-off, Hold at Location, Drop-off and Hold at Location</t>
  </si>
  <si>
    <t>151 - 999 Lbs.</t>
  </si>
  <si>
    <t>Door-to-Door</t>
  </si>
  <si>
    <t>151-999 LBS</t>
  </si>
  <si>
    <t>1,000 +</t>
  </si>
  <si>
    <t>1,000 Lbs. or More</t>
  </si>
  <si>
    <t>UPS Worldwide Expedited - Eastern U.S. Origin</t>
  </si>
  <si>
    <t>Enter Company Name &amp; Discounts</t>
  </si>
  <si>
    <t>Weight Brk</t>
  </si>
  <si>
    <t>Doc/pkg</t>
  </si>
  <si>
    <r>
      <t>UPS Worldwide Expedited</t>
    </r>
    <r>
      <rPr>
        <b/>
        <vertAlign val="superscript"/>
        <sz val="12"/>
        <rFont val="Arial"/>
        <family val="2"/>
      </rPr>
      <t xml:space="preserve">® </t>
    </r>
    <r>
      <rPr>
        <b/>
        <sz val="12"/>
        <rFont val="Arial"/>
        <family val="2"/>
      </rPr>
      <t>- Export</t>
    </r>
  </si>
  <si>
    <t>Document/Package</t>
  </si>
  <si>
    <t>Document/Package (continued)</t>
  </si>
  <si>
    <t>Published Rates</t>
  </si>
  <si>
    <t>ZONE</t>
  </si>
  <si>
    <t>151-199</t>
  </si>
  <si>
    <t>UPS Standard Service to Canada</t>
  </si>
  <si>
    <t>Company Name:</t>
  </si>
  <si>
    <t>N/A</t>
  </si>
  <si>
    <t>Pkg</t>
  </si>
  <si>
    <r>
      <t>UPS Standard</t>
    </r>
    <r>
      <rPr>
        <b/>
        <vertAlign val="superscript"/>
        <sz val="10"/>
        <rFont val="Arial"/>
        <family val="2"/>
      </rPr>
      <t>TM</t>
    </r>
    <r>
      <rPr>
        <b/>
        <sz val="12"/>
        <rFont val="Arial"/>
        <family val="2"/>
      </rPr>
      <t xml:space="preserve"> to Canada - Export</t>
    </r>
  </si>
  <si>
    <t>Multiple-Package Shipments of More Than 150 Pounds*</t>
  </si>
  <si>
    <t>Multiple-Package Shipments of 151 to 199 Pounds</t>
  </si>
  <si>
    <t xml:space="preserve">Minimum </t>
  </si>
  <si>
    <t>Multiple-Package Shipments of 200 to 499 Pounds</t>
  </si>
  <si>
    <t>Multiple-Package Shipments of 500 Pounds or More</t>
  </si>
  <si>
    <t>Min</t>
  </si>
  <si>
    <t>UPS Standard Service to Mexico</t>
  </si>
  <si>
    <t>MIN $ Adj</t>
  </si>
  <si>
    <r>
      <t>UPS Standard</t>
    </r>
    <r>
      <rPr>
        <b/>
        <vertAlign val="superscript"/>
        <sz val="10"/>
        <rFont val="Arial"/>
        <family val="2"/>
      </rPr>
      <t>TM</t>
    </r>
    <r>
      <rPr>
        <b/>
        <sz val="12"/>
        <rFont val="Arial"/>
        <family val="2"/>
      </rPr>
      <t xml:space="preserve"> to Mexico - Export</t>
    </r>
  </si>
  <si>
    <t>Multiple-Package Shipments of 200 Pounds or More</t>
  </si>
  <si>
    <r>
      <t>UPS Worldwide Express</t>
    </r>
    <r>
      <rPr>
        <b/>
        <vertAlign val="superscript"/>
        <sz val="12"/>
        <rFont val="Arial"/>
        <family val="2"/>
      </rPr>
      <t>®</t>
    </r>
    <r>
      <rPr>
        <b/>
        <sz val="12"/>
        <rFont val="Arial"/>
        <family val="2"/>
      </rPr>
      <t xml:space="preserve"> - Import</t>
    </r>
  </si>
  <si>
    <t>Letter/Document</t>
  </si>
  <si>
    <t>Non-Document</t>
  </si>
  <si>
    <t>Non-Document (continued)</t>
  </si>
  <si>
    <t>NON DOC RATES</t>
  </si>
  <si>
    <t>DOC RATES</t>
  </si>
  <si>
    <t>Express Saver Incentives</t>
  </si>
  <si>
    <t>Express Minimum Revenue per Shipment ($ off adjustments)</t>
  </si>
  <si>
    <r>
      <t>UPS Worldwide Saver</t>
    </r>
    <r>
      <rPr>
        <b/>
        <vertAlign val="superscript"/>
        <sz val="12"/>
        <rFont val="Arial"/>
        <family val="2"/>
      </rPr>
      <t>®</t>
    </r>
    <r>
      <rPr>
        <b/>
        <sz val="12"/>
        <rFont val="Arial"/>
        <family val="2"/>
      </rPr>
      <t xml:space="preserve"> - Import</t>
    </r>
  </si>
  <si>
    <t>NON DOC</t>
  </si>
  <si>
    <t>Doc Rates</t>
  </si>
  <si>
    <r>
      <t>UPS Worldwide Express Freight</t>
    </r>
    <r>
      <rPr>
        <b/>
        <vertAlign val="superscript"/>
        <sz val="10"/>
        <rFont val="Arial"/>
        <family val="2"/>
      </rPr>
      <t>SM</t>
    </r>
    <r>
      <rPr>
        <b/>
        <sz val="12"/>
        <rFont val="Arial"/>
        <family val="2"/>
      </rPr>
      <t xml:space="preserve"> - Import</t>
    </r>
  </si>
  <si>
    <t>Palletized Shipments Greater Than 150 Pounds</t>
  </si>
  <si>
    <t>151 - 999 LBS</t>
  </si>
  <si>
    <t>1,000 LBS or More</t>
  </si>
  <si>
    <t>1 to 150</t>
  </si>
  <si>
    <t>151 to 199</t>
  </si>
  <si>
    <t>Over 200</t>
  </si>
  <si>
    <r>
      <t>UPS Worldwide Expedited</t>
    </r>
    <r>
      <rPr>
        <b/>
        <vertAlign val="superscript"/>
        <sz val="12"/>
        <rFont val="Arial"/>
        <family val="2"/>
      </rPr>
      <t xml:space="preserve">®  </t>
    </r>
    <r>
      <rPr>
        <b/>
        <sz val="12"/>
        <rFont val="Arial"/>
        <family val="2"/>
      </rPr>
      <t>- Import</t>
    </r>
  </si>
  <si>
    <t>651 / 681</t>
  </si>
  <si>
    <t>UPS Worldwide Expedited Service</t>
  </si>
  <si>
    <t>UPS Documents &amp; Packages (continued)</t>
  </si>
  <si>
    <t>Any fraction of a pound over the weight shown takes the next higher rate.</t>
  </si>
  <si>
    <t>Shipments From 151 -199 Pounds</t>
  </si>
  <si>
    <t>Shipments 200 Pounds and Greater</t>
  </si>
  <si>
    <t>Per Pd</t>
  </si>
  <si>
    <t>UPS Standard Service from Canada</t>
  </si>
  <si>
    <t>[Company Name Here]</t>
  </si>
  <si>
    <t>Minimum Adjustment</t>
  </si>
  <si>
    <t>Min amt</t>
  </si>
  <si>
    <r>
      <t>UPS Standard</t>
    </r>
    <r>
      <rPr>
        <b/>
        <vertAlign val="superscript"/>
        <sz val="10"/>
        <rFont val="Arial"/>
        <family val="2"/>
      </rPr>
      <t>TM</t>
    </r>
    <r>
      <rPr>
        <b/>
        <sz val="12"/>
        <rFont val="Arial"/>
        <family val="2"/>
      </rPr>
      <t xml:space="preserve"> from Canada - Import</t>
    </r>
  </si>
  <si>
    <t>Published Rates (New Zones)</t>
  </si>
  <si>
    <t>per pd</t>
  </si>
  <si>
    <t>UPS Standard Service from Mexico</t>
  </si>
  <si>
    <r>
      <t>UPS Standard</t>
    </r>
    <r>
      <rPr>
        <b/>
        <vertAlign val="superscript"/>
        <sz val="10"/>
        <rFont val="Arial"/>
        <family val="2"/>
      </rPr>
      <t>TM</t>
    </r>
    <r>
      <rPr>
        <b/>
        <sz val="12"/>
        <rFont val="Arial"/>
        <family val="2"/>
      </rPr>
      <t xml:space="preserve"> from Mexico - Import</t>
    </r>
  </si>
  <si>
    <t>200+</t>
  </si>
  <si>
    <t>min</t>
  </si>
  <si>
    <t>Sourcewell (NJPA)</t>
  </si>
  <si>
    <t>Sourcewell (NJPA) 2021 CWT Net rates</t>
  </si>
  <si>
    <t xml:space="preserve">Sourcewell RFP #090121 </t>
  </si>
  <si>
    <t>Additional Handling - Domestic (Dimensions)</t>
  </si>
  <si>
    <t>Additional Handling - Domestic (Non-corrugated)</t>
  </si>
  <si>
    <t>Additional Handling - Domestic (Weight)</t>
  </si>
  <si>
    <t>Additional Handling - International Import</t>
  </si>
  <si>
    <t>Additional Handling - International Export</t>
  </si>
  <si>
    <t>Domestic - Peak Surcharge - Residential - UPS SurePost®</t>
  </si>
  <si>
    <t>Domestic - Peak Surcharge - Residential - UPS® Ground</t>
  </si>
  <si>
    <t>Print Return Label - Domestic</t>
  </si>
  <si>
    <t>Residential Domestic Delivery Area Surcharge, Air - Extended</t>
  </si>
  <si>
    <t>Residential Domestic Delivery Area Surcharge, Ground - Extended</t>
  </si>
  <si>
    <t>Residential Surcharge - Import Standard Service</t>
  </si>
  <si>
    <t>Product Name</t>
  </si>
  <si>
    <t>Service Description</t>
  </si>
  <si>
    <t>Guar-anteed</t>
  </si>
  <si>
    <t>Time in Transit</t>
  </si>
  <si>
    <t>Area Coverage</t>
  </si>
  <si>
    <t xml:space="preserve">UPS Next Day Air Early </t>
  </si>
  <si>
    <t>Guaranteed overnight, first of day service, as early as 8:00 A.M., to the 48 contiguous U.S. states and limited addresses in Anchorage, Alaska.</t>
  </si>
  <si>
    <t>1 Business Day, as early as 8:00 A.M, depending on origin/destination</t>
  </si>
  <si>
    <t>US 48 contiguous states and limited addresses in Anchorage, Alaska</t>
  </si>
  <si>
    <t xml:space="preserve">UPS Next Day Air </t>
  </si>
  <si>
    <t>Guaranteed next business day delivery by 10:30 a.m., 12:00 p.m. or end of day, depending on destination, to all 50 states and Puerto Rico.  UPS Next Day Intra is the name for this service in Puerto Rico.</t>
  </si>
  <si>
    <t>1 Business Day, 10:30 a.m. (some extended areas by noon and end of day)</t>
  </si>
  <si>
    <t>US 50 states and Puerto Rico</t>
  </si>
  <si>
    <t xml:space="preserve">UPS Next Day Air Saver </t>
  </si>
  <si>
    <t>Guaranteed overnight afternoon delivery throughout the U.S. 48 contiguous states.</t>
  </si>
  <si>
    <t>1 Business Day, 3:00 p.m. or 4:30 p.m. to commercial destinations where UPS Next Day Air delivery is committed by 10:30 a.m. or noon, respectively; residential by end of day</t>
  </si>
  <si>
    <t>US 48 contiguous states</t>
  </si>
  <si>
    <t xml:space="preserve">UPS 2nd Day Air A.M. </t>
  </si>
  <si>
    <t>Guaranteed delivery, by the morning of the second business day, to commercial destinations in the U.S. 48 contiguous states and selected locations in Anchorage, Alaska.</t>
  </si>
  <si>
    <t>2 Business Days, 10:30 a.m. (some extended areas by 12:00 p.m.)</t>
  </si>
  <si>
    <t xml:space="preserve">UPS 2nd Day Air </t>
  </si>
  <si>
    <t>Guaranteed delivery, by the end of the second business day, throughout the U.S. and Puerto Rico.</t>
  </si>
  <si>
    <t>2 Business Days, End of Day</t>
  </si>
  <si>
    <t xml:space="preserve">UPS 3 Day Select </t>
  </si>
  <si>
    <t>Guaranteed delivery, by the end of the third business day, throughout the U.S. 48 contiguous states.</t>
  </si>
  <si>
    <t>3 Business Days, End of Day</t>
  </si>
  <si>
    <t xml:space="preserve">3 Day Select (Canada to US) </t>
  </si>
  <si>
    <t>A guaranteed, day-definite service. Shipments are typically delivered by the end of the third business day. Service is only valid from Canada to the US 48 contiguous states.</t>
  </si>
  <si>
    <t>Canada to US 48 contiguous states (Import Only)</t>
  </si>
  <si>
    <t xml:space="preserve">UPS Ground </t>
  </si>
  <si>
    <t>Guaranteed, cost - effective, day-definite delivery typically within one to five business days to all 50 states and Puerto Rico. UPS Ground is an economical choice for all routine shipments.</t>
  </si>
  <si>
    <t>1 to 5 Business Days, End of Day, depending on origin/destination</t>
  </si>
  <si>
    <t xml:space="preserve">UPS Ground on Saturday </t>
  </si>
  <si>
    <t>UPS Ground delivery and pickup service on Saturday to eligible postal zips within the United Sates. UPS Ground on Saturday is an economical choice for all routine shipments.</t>
  </si>
  <si>
    <t>1 – 5 Business Days, End of Day</t>
  </si>
  <si>
    <t>Available in select destination zip codes</t>
  </si>
  <si>
    <t xml:space="preserve">UPS Hundredweight Service </t>
  </si>
  <si>
    <t>Guaranteed, reliable, cost-effective delivery for non-palletized, multiple package shipments sent to a single address on the same day. Time-definite or day-definite delivery within 1 to 5 business days depending on level of service.  Ideal for scheduled pickup customers with frequent shipments of more than 100 pounds.  Available with UPS Next Day Air®, UPS Next Day Air Saver®, UPS 2nd Day Air A.M.®, UPS 2nd Day Air®, UPS 3 Day Select®, and UPS Ground.</t>
  </si>
  <si>
    <t>1-5 Business Days, Matches single package service offerings</t>
  </si>
  <si>
    <t>Matches single package service offerings</t>
  </si>
  <si>
    <t xml:space="preserve">UPS Worldwide Express Plus </t>
  </si>
  <si>
    <t>UPS Express Plus is UPS’s premier international express shipping solution, available to major cities in 56 countries around the world. It guarantees customers will have their shipment early in their business day. It is an ideal service for customers who need their shipment as soon as possible.</t>
  </si>
  <si>
    <t>To Canada: 1 Business Day, 8:30, 9:00, or 11:00 a.m.;  To Europe: 2 Business Days, 9:00 or 11:00 a.m.; To Asia: 2-3 Business Days, 9:00 or 11:00 a.m.</t>
  </si>
  <si>
    <t>All UPS origins to 56 countries</t>
  </si>
  <si>
    <t>UPS Worldwide Express</t>
  </si>
  <si>
    <t>UPS Express is UPS's premium, time-committed small package express service, serving 121 countries worldwide.  Time-definite delivery is guaranteed in 1-3 business days, typically by 10:30 a.m. or noon.  In limited areas, the time commit is 2pm.  For worldwide shipments to Europe, UPS has a competitive advantage of delivering by 10:30 a.m. in 29 cities, while DHL and FedEx express services have noon or EOD commitments in those cities.</t>
  </si>
  <si>
    <t>1-3 Business Days, 10:30 a.m. or 12:00 p.m. (limited areas 2 p.m.)</t>
  </si>
  <si>
    <t>All UPS origins to 121 countries</t>
  </si>
  <si>
    <t xml:space="preserve">UPS Worldwide Express Saver </t>
  </si>
  <si>
    <t>UPS Express Saver is UPS's day-definite small package express service.  Whether worldwide, transborder or domestic, service is guaranteed by end-of-day in typically 1-3 business days.</t>
  </si>
  <si>
    <t>1-3 Business Days, End of Day, depending on origin/destination</t>
  </si>
  <si>
    <t>All UPS origins to all UPS destinations</t>
  </si>
  <si>
    <t xml:space="preserve">UPS Expedited </t>
  </si>
  <si>
    <t>UPS Expedited is a deferred, international small package service that is guaranteed in 2-5 business days by end of day (guarantee applicable to U.S. and Canada payors only).</t>
  </si>
  <si>
    <t>2-5 Business Days, End of Day, depending on origin/destination</t>
  </si>
  <si>
    <t>From 80 countries to more than 220 countries and territories</t>
  </si>
  <si>
    <t xml:space="preserve">UPS Standard / Worldwide Standard </t>
  </si>
  <si>
    <t>UPS Standard is a small package, "non-express", "deferred", day-definite, ground service available in North America and Europe.</t>
  </si>
  <si>
    <t>1-8 Business Days, End of Day, depending on origin/destination</t>
  </si>
  <si>
    <t>North America (between US, Canada and Mexico), Europe domestic, transborder, and worldwide lanes between Norway, Switzerland, and the EU</t>
  </si>
  <si>
    <r>
      <t>Additional Charges</t>
    </r>
    <r>
      <rPr>
        <sz val="11"/>
        <rFont val="Calibri"/>
        <family val="2"/>
        <scheme val="minor"/>
      </rPr>
      <t xml:space="preserve"> - UPS agrees to grant Customer the following Incentives for Value-Added Services and Other Charges, from the charges listed in the UPS Rate and Service Guide in effect at the time of shipping.  The incentives below will only apply to discounted services within the Agreement.</t>
    </r>
  </si>
  <si>
    <r>
      <t>UPS On-Call Pickup</t>
    </r>
    <r>
      <rPr>
        <vertAlign val="superscript"/>
        <sz val="11"/>
        <rFont val="Calibri"/>
        <family val="2"/>
        <scheme val="minor"/>
      </rPr>
      <t>®</t>
    </r>
    <r>
      <rPr>
        <sz val="11"/>
        <rFont val="Calibri"/>
        <family val="2"/>
        <scheme val="minor"/>
      </rPr>
      <t xml:space="preserve"> - Same Day</t>
    </r>
  </si>
  <si>
    <r>
      <t>UPS On-Call Pickup</t>
    </r>
    <r>
      <rPr>
        <vertAlign val="superscript"/>
        <sz val="11"/>
        <rFont val="Calibri"/>
        <family val="2"/>
        <scheme val="minor"/>
      </rPr>
      <t>®</t>
    </r>
    <r>
      <rPr>
        <sz val="11"/>
        <rFont val="Calibri"/>
        <family val="2"/>
        <scheme val="minor"/>
      </rPr>
      <t xml:space="preserve"> - Future Day</t>
    </r>
  </si>
  <si>
    <r>
      <t>UPS On-Call Pickup</t>
    </r>
    <r>
      <rPr>
        <vertAlign val="superscript"/>
        <sz val="11"/>
        <rFont val="Calibri"/>
        <family val="2"/>
        <scheme val="minor"/>
      </rPr>
      <t>®</t>
    </r>
    <r>
      <rPr>
        <sz val="11"/>
        <rFont val="Calibri"/>
        <family val="2"/>
        <scheme val="minor"/>
      </rPr>
      <t xml:space="preserve"> Area Surcharge - Residential </t>
    </r>
  </si>
  <si>
    <r>
      <t>UPS On-Call Pickup</t>
    </r>
    <r>
      <rPr>
        <vertAlign val="superscript"/>
        <sz val="11"/>
        <rFont val="Calibri"/>
        <family val="2"/>
        <scheme val="minor"/>
      </rPr>
      <t>®</t>
    </r>
    <r>
      <rPr>
        <sz val="11"/>
        <rFont val="Calibri"/>
        <family val="2"/>
        <scheme val="minor"/>
      </rPr>
      <t xml:space="preserve"> Area Surcharge - Extended Residential </t>
    </r>
  </si>
  <si>
    <r>
      <t>UPS On-Call Pickup</t>
    </r>
    <r>
      <rPr>
        <vertAlign val="superscript"/>
        <sz val="11"/>
        <rFont val="Calibri"/>
        <family val="2"/>
        <scheme val="minor"/>
      </rPr>
      <t>®</t>
    </r>
    <r>
      <rPr>
        <sz val="11"/>
        <rFont val="Calibri"/>
        <family val="2"/>
        <scheme val="minor"/>
      </rPr>
      <t xml:space="preserve"> Remote Surcharge - Alaska</t>
    </r>
  </si>
  <si>
    <r>
      <t>UPS On-Call Pickup</t>
    </r>
    <r>
      <rPr>
        <vertAlign val="superscript"/>
        <sz val="11"/>
        <rFont val="Calibri"/>
        <family val="2"/>
        <scheme val="minor"/>
      </rPr>
      <t>®</t>
    </r>
    <r>
      <rPr>
        <sz val="11"/>
        <rFont val="Calibri"/>
        <family val="2"/>
        <scheme val="minor"/>
      </rPr>
      <t xml:space="preserve"> Remote Surcharge - Hawaii</t>
    </r>
  </si>
  <si>
    <r>
      <t>Domestic - Peak Surcharge - Residential - UPS</t>
    </r>
    <r>
      <rPr>
        <vertAlign val="superscript"/>
        <sz val="11"/>
        <color theme="1"/>
        <rFont val="Calibri"/>
        <family val="2"/>
        <scheme val="minor"/>
      </rPr>
      <t>®</t>
    </r>
    <r>
      <rPr>
        <sz val="11"/>
        <color theme="1"/>
        <rFont val="Calibri"/>
        <family val="2"/>
        <scheme val="minor"/>
      </rPr>
      <t xml:space="preserve"> Ground</t>
    </r>
  </si>
  <si>
    <r>
      <t>Domestic - Peak Surcharge - Residential - UPS SurePost</t>
    </r>
    <r>
      <rPr>
        <vertAlign val="superscript"/>
        <sz val="11"/>
        <color theme="1"/>
        <rFont val="Calibri"/>
        <family val="2"/>
        <scheme val="minor"/>
      </rPr>
      <t>®</t>
    </r>
  </si>
  <si>
    <r>
      <t>Domestic - Peak Surcharge - Residential - UPS</t>
    </r>
    <r>
      <rPr>
        <vertAlign val="superscript"/>
        <sz val="11"/>
        <color theme="1"/>
        <rFont val="Calibri"/>
        <family val="2"/>
        <scheme val="minor"/>
      </rPr>
      <t>®</t>
    </r>
    <r>
      <rPr>
        <sz val="11"/>
        <color theme="1"/>
        <rFont val="Calibri"/>
        <family val="2"/>
        <scheme val="minor"/>
      </rPr>
      <t xml:space="preserve"> Next Day Air
</t>
    </r>
    <r>
      <rPr>
        <i/>
        <sz val="9"/>
        <color theme="1"/>
        <rFont val="Calibri"/>
        <family val="2"/>
        <scheme val="minor"/>
      </rPr>
      <t>(Applies to: UPS Next Day Air</t>
    </r>
    <r>
      <rPr>
        <i/>
        <vertAlign val="superscript"/>
        <sz val="9"/>
        <color theme="1"/>
        <rFont val="Calibri"/>
        <family val="2"/>
        <scheme val="minor"/>
      </rPr>
      <t>®</t>
    </r>
    <r>
      <rPr>
        <i/>
        <sz val="9"/>
        <color theme="1"/>
        <rFont val="Calibri"/>
        <family val="2"/>
        <scheme val="minor"/>
      </rPr>
      <t xml:space="preserve"> Early, UPS Next Day Air</t>
    </r>
    <r>
      <rPr>
        <i/>
        <vertAlign val="superscript"/>
        <sz val="9"/>
        <color theme="1"/>
        <rFont val="Calibri"/>
        <family val="2"/>
        <scheme val="minor"/>
      </rPr>
      <t>®</t>
    </r>
    <r>
      <rPr>
        <i/>
        <sz val="9"/>
        <color theme="1"/>
        <rFont val="Calibri"/>
        <family val="2"/>
        <scheme val="minor"/>
      </rPr>
      <t>, and UPS Next Day Air Saver</t>
    </r>
    <r>
      <rPr>
        <i/>
        <vertAlign val="superscript"/>
        <sz val="9"/>
        <color theme="1"/>
        <rFont val="Calibri"/>
        <family val="2"/>
        <scheme val="minor"/>
      </rPr>
      <t>®</t>
    </r>
    <r>
      <rPr>
        <i/>
        <sz val="9"/>
        <color theme="1"/>
        <rFont val="Calibri"/>
        <family val="2"/>
        <scheme val="minor"/>
      </rPr>
      <t>)</t>
    </r>
  </si>
  <si>
    <r>
      <t>Domestic - Peak Surcharge - Residential - All other UPS</t>
    </r>
    <r>
      <rPr>
        <vertAlign val="superscript"/>
        <sz val="11"/>
        <color theme="1"/>
        <rFont val="Calibri"/>
        <family val="2"/>
        <scheme val="minor"/>
      </rPr>
      <t>®</t>
    </r>
    <r>
      <rPr>
        <sz val="11"/>
        <color theme="1"/>
        <rFont val="Calibri"/>
        <family val="2"/>
        <scheme val="minor"/>
      </rPr>
      <t xml:space="preserve"> Air
</t>
    </r>
    <r>
      <rPr>
        <i/>
        <sz val="9"/>
        <color theme="1"/>
        <rFont val="Calibri"/>
        <family val="2"/>
        <scheme val="minor"/>
      </rPr>
      <t>(Applies to: UPS 2nd Day Air A.M.</t>
    </r>
    <r>
      <rPr>
        <i/>
        <vertAlign val="superscript"/>
        <sz val="9"/>
        <color theme="1"/>
        <rFont val="Calibri"/>
        <family val="2"/>
        <scheme val="minor"/>
      </rPr>
      <t>®</t>
    </r>
    <r>
      <rPr>
        <i/>
        <sz val="9"/>
        <color theme="1"/>
        <rFont val="Calibri"/>
        <family val="2"/>
        <scheme val="minor"/>
      </rPr>
      <t>, UPS 2nd Day Air</t>
    </r>
    <r>
      <rPr>
        <i/>
        <vertAlign val="superscript"/>
        <sz val="9"/>
        <color theme="1"/>
        <rFont val="Calibri"/>
        <family val="2"/>
        <scheme val="minor"/>
      </rPr>
      <t>®</t>
    </r>
    <r>
      <rPr>
        <i/>
        <sz val="9"/>
        <color theme="1"/>
        <rFont val="Calibri"/>
        <family val="2"/>
        <scheme val="minor"/>
      </rPr>
      <t>, and UPS 3 Day Select</t>
    </r>
    <r>
      <rPr>
        <i/>
        <vertAlign val="superscript"/>
        <sz val="9"/>
        <color theme="1"/>
        <rFont val="Calibri"/>
        <family val="2"/>
        <scheme val="minor"/>
      </rPr>
      <t>®</t>
    </r>
    <r>
      <rPr>
        <i/>
        <sz val="9"/>
        <color theme="1"/>
        <rFont val="Calibri"/>
        <family val="2"/>
        <scheme val="minor"/>
      </rPr>
      <t>)</t>
    </r>
  </si>
  <si>
    <r>
      <t>* Domestic Air Services - UPS Next Day Air</t>
    </r>
    <r>
      <rPr>
        <vertAlign val="superscript"/>
        <sz val="8"/>
        <rFont val="Calibri"/>
        <family val="2"/>
        <scheme val="minor"/>
      </rPr>
      <t>®</t>
    </r>
    <r>
      <rPr>
        <sz val="8"/>
        <rFont val="Calibri"/>
        <family val="2"/>
        <scheme val="minor"/>
      </rPr>
      <t>, UPS Next Day Air Saver</t>
    </r>
    <r>
      <rPr>
        <vertAlign val="superscript"/>
        <sz val="8"/>
        <rFont val="Calibri"/>
        <family val="2"/>
        <scheme val="minor"/>
      </rPr>
      <t>®</t>
    </r>
    <r>
      <rPr>
        <sz val="8"/>
        <rFont val="Calibri"/>
        <family val="2"/>
        <scheme val="minor"/>
      </rPr>
      <t>, UPS 2nd Day Air A.M.</t>
    </r>
    <r>
      <rPr>
        <vertAlign val="superscript"/>
        <sz val="8"/>
        <rFont val="Calibri"/>
        <family val="2"/>
        <scheme val="minor"/>
      </rPr>
      <t>®</t>
    </r>
    <r>
      <rPr>
        <sz val="8"/>
        <rFont val="Calibri"/>
        <family val="2"/>
        <scheme val="minor"/>
      </rPr>
      <t xml:space="preserve"> and UPS 2nd Day Air</t>
    </r>
    <r>
      <rPr>
        <vertAlign val="superscript"/>
        <sz val="8"/>
        <rFont val="Calibri"/>
        <family val="2"/>
        <scheme val="minor"/>
      </rPr>
      <t>®</t>
    </r>
  </si>
  <si>
    <r>
      <t xml:space="preserve">Domestic - Peak Surcharge - Residential - All other UPS® Air
</t>
    </r>
    <r>
      <rPr>
        <i/>
        <sz val="9"/>
        <color rgb="FF000000"/>
        <rFont val="Calibri"/>
        <family val="2"/>
        <scheme val="minor"/>
      </rPr>
      <t>(Applies to: UPS 2nd Day Air A.M.®, UPS 2nd Day Air®, and UPS 3 Day Select®)</t>
    </r>
  </si>
  <si>
    <r>
      <t xml:space="preserve">Domestic - Peak Surcharge - Residential - UPS® Next Day Air
</t>
    </r>
    <r>
      <rPr>
        <i/>
        <sz val="9"/>
        <color rgb="FF000000"/>
        <rFont val="Calibri"/>
        <family val="2"/>
        <scheme val="minor"/>
      </rPr>
      <t>(Applies to: UPS Next Day Air® Early, UPS Next Day Air®, and UPS Next Day Air Saver®)</t>
    </r>
  </si>
  <si>
    <t>Collect, Third Party, Return Service and Return Service Third Party.</t>
  </si>
  <si>
    <t xml:space="preserve">The custom rate charts listed will apply to letters and  packages billed via Prepaid, Freight Collect, Third Party, Return Service, Return Service Third Party and Undeliverables. </t>
  </si>
  <si>
    <t xml:space="preserve">UPS® Domestic Ground Commercial and Residential </t>
  </si>
  <si>
    <t>UPS® Domestic Air Commercial and Residential</t>
  </si>
  <si>
    <t>U.S. Outbound UPS International Export</t>
  </si>
  <si>
    <t xml:space="preserve">U.S. Inbound UPS International Import </t>
  </si>
  <si>
    <t>UPS offers customized rate sheets identifying its firm offer of rates and prices for transportation rates and prices. All requests for price increase of the incentivized base transportation rates under this Contract must be made in writing by submitting a signed Sourcewell Price and Product Change Request Form to the assigned Sourcewell Supplier Development Administrator. Other fees and charges that may impact an authorized user’s invoice are identified in UPS’s Rate and Service Guide and as described in UPS’s Tariff/Terms and Conditions of Service, in effect at the time of shipping and subject to change without notice. UPS has waived all pick-up charges, including on-call/on-demand, and capped fuel surcharges at 7%. Fuel surcharge information is posted on UPS’s website, www.ups.com.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</si>
</sst>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
    <numFmt numFmtId="168" formatCode="0?"/>
    <numFmt numFmtId="169" formatCode="[$-409]mmmm\ d\,\ yyyy;@"/>
    <numFmt numFmtId="170" formatCode="0.0_)"/>
    <numFmt numFmtId="171" formatCode="0_);\(0\)"/>
  </numFmts>
  <fonts count="105">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color indexed="10"/>
      <name val="Arial"/>
      <family val="2"/>
    </font>
    <font>
      <b/>
      <sz val="10"/>
      <name val="Arial"/>
      <family val="2"/>
    </font>
    <font>
      <b/>
      <sz val="9"/>
      <name val="Arial"/>
      <family val="2"/>
    </font>
    <font>
      <b/>
      <sz val="10"/>
      <name val="Times New Roman"/>
      <family val="1"/>
    </font>
    <font>
      <sz val="8"/>
      <name val="Arial"/>
      <family val="2"/>
    </font>
    <font>
      <sz val="10"/>
      <name val="Arial"/>
      <family val="2"/>
    </font>
    <font>
      <sz val="11"/>
      <name val="Arial"/>
      <family val="2"/>
    </font>
    <font>
      <sz val="10"/>
      <color theme="0"/>
      <name val="Times New Roman"/>
      <family val="1"/>
    </font>
    <font>
      <b/>
      <sz val="14"/>
      <name val="Times New Roman"/>
      <family val="1"/>
    </font>
    <font>
      <sz val="10"/>
      <name val="Times New Roman"/>
      <family val="1"/>
    </font>
    <font>
      <b/>
      <sz val="12"/>
      <name val="Times New Roman"/>
      <family val="1"/>
    </font>
    <font>
      <b/>
      <i/>
      <sz val="10"/>
      <name val="Times New Roman"/>
      <family val="1"/>
    </font>
    <font>
      <sz val="9"/>
      <name val="Times New Roman"/>
      <family val="1"/>
    </font>
    <font>
      <b/>
      <vertAlign val="superscript"/>
      <sz val="10"/>
      <name val="Arial"/>
      <family val="2"/>
    </font>
    <font>
      <b/>
      <sz val="11"/>
      <name val="Times New Roman"/>
      <family val="1"/>
    </font>
    <font>
      <b/>
      <sz val="14"/>
      <name val="Arial"/>
      <family val="2"/>
    </font>
    <font>
      <sz val="11"/>
      <name val="Times New Roman"/>
      <family val="1"/>
    </font>
    <font>
      <vertAlign val="superscript"/>
      <sz val="10"/>
      <name val="Arial"/>
      <family val="2"/>
    </font>
    <font>
      <b/>
      <sz val="11"/>
      <color indexed="10"/>
      <name val="Times New Roman"/>
      <family val="1"/>
    </font>
    <font>
      <b/>
      <sz val="14"/>
      <color theme="1"/>
      <name val="Times New Roman"/>
      <family val="1"/>
    </font>
    <font>
      <sz val="11"/>
      <color rgb="FFFF0000"/>
      <name val="Times New Roman"/>
      <family val="1"/>
    </font>
    <font>
      <b/>
      <vertAlign val="superscript"/>
      <sz val="11"/>
      <name val="Times New Roman"/>
      <family val="1"/>
    </font>
    <font>
      <i/>
      <sz val="10"/>
      <color indexed="10"/>
      <name val="Arial"/>
      <family val="2"/>
    </font>
    <font>
      <b/>
      <vertAlign val="superscript"/>
      <sz val="11"/>
      <name val="Calibri"/>
      <family val="2"/>
    </font>
    <font>
      <vertAlign val="superscript"/>
      <sz val="11"/>
      <name val="Arial"/>
      <family val="2"/>
    </font>
    <font>
      <vertAlign val="superscript"/>
      <sz val="11"/>
      <name val="Times New Roman"/>
      <family val="1"/>
    </font>
    <font>
      <sz val="8.25"/>
      <name val="Times New Roman"/>
      <family val="1"/>
    </font>
    <font>
      <b/>
      <vertAlign val="superscript"/>
      <sz val="14"/>
      <name val="Arial"/>
      <family val="2"/>
    </font>
    <font>
      <b/>
      <vertAlign val="superscript"/>
      <sz val="12"/>
      <name val="Arial"/>
      <family val="2"/>
    </font>
    <font>
      <b/>
      <i/>
      <sz val="11"/>
      <color indexed="10"/>
      <name val="Times New Roman"/>
      <family val="1"/>
    </font>
    <font>
      <sz val="11"/>
      <color indexed="10"/>
      <name val="Times New Roman"/>
      <family val="1"/>
    </font>
    <font>
      <b/>
      <sz val="16"/>
      <name val="Arial"/>
      <family val="2"/>
    </font>
    <font>
      <b/>
      <i/>
      <sz val="10"/>
      <name val="Arial"/>
      <family val="2"/>
    </font>
    <font>
      <sz val="9"/>
      <name val="Arial"/>
      <family val="2"/>
    </font>
    <font>
      <b/>
      <i/>
      <sz val="20"/>
      <name val="Times New Roman"/>
      <family val="1"/>
    </font>
    <font>
      <b/>
      <i/>
      <sz val="12"/>
      <name val="Times New Roman"/>
      <family val="1"/>
    </font>
    <font>
      <b/>
      <i/>
      <vertAlign val="superscript"/>
      <sz val="12"/>
      <name val="Times New Roman"/>
      <family val="1"/>
    </font>
    <font>
      <sz val="10"/>
      <name val="Geneva"/>
      <family val="2"/>
    </font>
    <font>
      <i/>
      <sz val="8"/>
      <name val="Arial"/>
      <family val="2"/>
    </font>
    <font>
      <sz val="10"/>
      <color rgb="FFFFFFFF"/>
      <name val="Times New Roman"/>
      <family val="1"/>
    </font>
    <font>
      <b/>
      <sz val="10"/>
      <color rgb="FFFFFFFF"/>
      <name val="Times New Roman"/>
      <family val="1"/>
    </font>
    <font>
      <sz val="10"/>
      <name val="Arial"/>
      <family val="2"/>
    </font>
    <font>
      <b/>
      <sz val="10"/>
      <color indexed="9"/>
      <name val="Arial"/>
      <family val="2"/>
    </font>
    <font>
      <b/>
      <sz val="10"/>
      <name val="Arial"/>
      <family val="2"/>
    </font>
    <font>
      <sz val="10"/>
      <name val="Arial Narrow"/>
      <family val="2"/>
    </font>
    <font>
      <b/>
      <sz val="14"/>
      <color rgb="FFFF0000"/>
      <name val="Arial"/>
      <family val="2"/>
    </font>
    <font>
      <b/>
      <sz val="14"/>
      <color rgb="FF008000"/>
      <name val="Arial"/>
      <family val="2"/>
    </font>
    <font>
      <b/>
      <sz val="10"/>
      <color rgb="FFFFFFFF"/>
      <name val="Arial"/>
      <family val="2"/>
    </font>
    <font>
      <b/>
      <sz val="10"/>
      <color indexed="12"/>
      <name val="Arial"/>
      <family val="2"/>
    </font>
    <font>
      <sz val="6"/>
      <name val="Arial"/>
      <family val="2"/>
    </font>
    <font>
      <sz val="10"/>
      <color indexed="47"/>
      <name val="Arial"/>
      <family val="2"/>
    </font>
    <font>
      <b/>
      <sz val="10"/>
      <name val="Arial Narrow"/>
      <family val="2"/>
    </font>
    <font>
      <sz val="8"/>
      <name val="Arial Narrow"/>
      <family val="2"/>
    </font>
    <font>
      <sz val="7"/>
      <name val="Arial Narrow"/>
      <family val="2"/>
    </font>
    <font>
      <sz val="9"/>
      <name val="Arial Narrow"/>
      <family val="2"/>
    </font>
    <font>
      <sz val="9"/>
      <color indexed="9"/>
      <name val="Arial Narrow"/>
      <family val="2"/>
    </font>
    <font>
      <b/>
      <sz val="9"/>
      <color indexed="9"/>
      <name val="Arial Narrow"/>
      <family val="2"/>
    </font>
    <font>
      <sz val="7"/>
      <color indexed="9"/>
      <name val="Arial Narrow"/>
      <family val="2"/>
    </font>
    <font>
      <b/>
      <sz val="10"/>
      <color indexed="9"/>
      <name val="Arial Narrow"/>
      <family val="2"/>
    </font>
    <font>
      <sz val="10"/>
      <color indexed="9"/>
      <name val="Arial"/>
      <family val="2"/>
    </font>
    <font>
      <b/>
      <sz val="8"/>
      <name val="Arial"/>
      <family val="2"/>
    </font>
    <font>
      <b/>
      <sz val="7"/>
      <color indexed="9"/>
      <name val="Arial Narrow"/>
      <family val="2"/>
    </font>
    <font>
      <sz val="9"/>
      <color indexed="9"/>
      <name val="Arial"/>
      <family val="2"/>
    </font>
    <font>
      <b/>
      <i/>
      <sz val="12"/>
      <name val="Arial"/>
      <family val="2"/>
    </font>
    <font>
      <b/>
      <i/>
      <sz val="10"/>
      <name val="Arial Narrow"/>
      <family val="2"/>
    </font>
    <font>
      <i/>
      <sz val="8"/>
      <name val="Arial Narrow"/>
      <family val="2"/>
    </font>
    <font>
      <b/>
      <sz val="8"/>
      <name val="Arial Narrow"/>
      <family val="2"/>
    </font>
    <font>
      <b/>
      <sz val="8"/>
      <color indexed="8"/>
      <name val="Arial"/>
      <family val="2"/>
    </font>
    <font>
      <b/>
      <sz val="8"/>
      <color indexed="9"/>
      <name val="Arial Narrow"/>
      <family val="2"/>
    </font>
    <font>
      <sz val="8"/>
      <color indexed="9"/>
      <name val="Helv"/>
      <family val="2"/>
    </font>
    <font>
      <sz val="8"/>
      <color indexed="8"/>
      <name val="Arial"/>
      <family val="2"/>
    </font>
    <font>
      <b/>
      <sz val="10"/>
      <name val="UPS Sans"/>
    </font>
    <font>
      <b/>
      <sz val="8"/>
      <color indexed="9"/>
      <name val="UPS Sans Medium Condensed"/>
    </font>
    <font>
      <b/>
      <sz val="12"/>
      <color indexed="9"/>
      <name val="Arial Narrow"/>
      <family val="2"/>
    </font>
    <font>
      <sz val="12"/>
      <color indexed="9"/>
      <name val="Helv"/>
      <family val="2"/>
    </font>
    <font>
      <b/>
      <sz val="12"/>
      <color indexed="8"/>
      <name val="Arial Narrow"/>
      <family val="2"/>
    </font>
    <font>
      <sz val="9"/>
      <color indexed="8"/>
      <name val="Arial"/>
      <family val="2"/>
    </font>
    <font>
      <b/>
      <sz val="9"/>
      <name val="Arial Narrow"/>
      <family val="2"/>
    </font>
    <font>
      <sz val="9"/>
      <color indexed="8"/>
      <name val="Arial Narrow"/>
      <family val="2"/>
    </font>
    <font>
      <i/>
      <sz val="10"/>
      <name val="Arial Narrow"/>
      <family val="2"/>
    </font>
    <font>
      <sz val="6"/>
      <name val="Arial Narrow"/>
      <family val="2"/>
    </font>
    <font>
      <b/>
      <sz val="12"/>
      <name val="Arial Narrow"/>
      <family val="2"/>
    </font>
    <font>
      <sz val="10"/>
      <name val="Arial"/>
      <family val="2"/>
    </font>
    <font>
      <b/>
      <sz val="10"/>
      <name val="Arial"/>
      <family val="2"/>
    </font>
    <font>
      <b/>
      <i/>
      <sz val="10"/>
      <name val="Arial"/>
      <family val="2"/>
    </font>
    <font>
      <sz val="8"/>
      <color rgb="FF000000"/>
      <name val="Tahoma"/>
      <family val="2"/>
    </font>
    <font>
      <b/>
      <i/>
      <sz val="10"/>
      <color rgb="FF000000"/>
      <name val="Georgia"/>
      <family val="1"/>
    </font>
    <font>
      <b/>
      <i/>
      <sz val="9"/>
      <color rgb="FF000000"/>
      <name val="Georgia"/>
      <family val="1"/>
    </font>
    <font>
      <sz val="10"/>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i/>
      <sz val="9"/>
      <color theme="1"/>
      <name val="Calibri"/>
      <family val="2"/>
      <scheme val="minor"/>
    </font>
    <font>
      <i/>
      <vertAlign val="superscript"/>
      <sz val="9"/>
      <color theme="1"/>
      <name val="Calibri"/>
      <family val="2"/>
      <scheme val="minor"/>
    </font>
    <font>
      <sz val="8"/>
      <name val="Calibri"/>
      <family val="2"/>
      <scheme val="minor"/>
    </font>
    <font>
      <vertAlign val="superscript"/>
      <sz val="8"/>
      <name val="Calibri"/>
      <family val="2"/>
      <scheme val="minor"/>
    </font>
    <font>
      <sz val="11"/>
      <color rgb="FF000000"/>
      <name val="Calibri"/>
      <family val="2"/>
      <scheme val="minor"/>
    </font>
    <font>
      <i/>
      <sz val="9"/>
      <color rgb="FF000000"/>
      <name val="Calibri"/>
      <family val="2"/>
      <scheme val="minor"/>
    </font>
    <font>
      <b/>
      <sz val="9"/>
      <color rgb="FFFFFFFF"/>
      <name val="Calibri"/>
      <family val="2"/>
      <scheme val="minor"/>
    </font>
    <font>
      <sz val="9"/>
      <color rgb="FF000000"/>
      <name val="Calibri"/>
      <family val="2"/>
      <scheme val="minor"/>
    </font>
  </fonts>
  <fills count="23">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4" tint="-0.499984740745262"/>
        <bgColor indexed="64"/>
      </patternFill>
    </fill>
    <fill>
      <patternFill patternType="solid">
        <fgColor theme="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rgb="FFFF0000"/>
        <bgColor indexed="64"/>
      </patternFill>
    </fill>
    <fill>
      <patternFill patternType="solid">
        <fgColor rgb="FFFFFFFF"/>
        <bgColor rgb="FF000000"/>
      </patternFill>
    </fill>
    <fill>
      <patternFill patternType="solid">
        <fgColor rgb="FFC0C0C0"/>
        <bgColor rgb="FF000000"/>
      </patternFill>
    </fill>
    <fill>
      <patternFill patternType="solid">
        <fgColor rgb="FFC0C0C0"/>
        <bgColor rgb="FFC0C0C0"/>
      </patternFill>
    </fill>
    <fill>
      <patternFill patternType="solid">
        <fgColor indexed="29"/>
        <bgColor indexed="64"/>
      </patternFill>
    </fill>
    <fill>
      <patternFill patternType="solid">
        <fgColor indexed="48"/>
        <bgColor indexed="64"/>
      </patternFill>
    </fill>
    <fill>
      <patternFill patternType="solid">
        <fgColor indexed="44"/>
        <bgColor indexed="64"/>
      </patternFill>
    </fill>
    <fill>
      <patternFill patternType="solid">
        <fgColor indexed="51"/>
        <bgColor indexed="64"/>
      </patternFill>
    </fill>
    <fill>
      <patternFill patternType="gray0625">
        <bgColor indexed="22"/>
      </patternFill>
    </fill>
    <fill>
      <patternFill patternType="solid">
        <fgColor indexed="42"/>
        <bgColor indexed="42"/>
      </patternFill>
    </fill>
    <fill>
      <patternFill patternType="solid">
        <fgColor indexed="65"/>
        <bgColor indexed="64"/>
      </patternFill>
    </fill>
    <fill>
      <patternFill patternType="solid">
        <fgColor rgb="FFFFFFFF"/>
        <bgColor indexed="64"/>
      </patternFill>
    </fill>
    <fill>
      <patternFill patternType="solid">
        <fgColor rgb="FFC57C2E"/>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top style="hair">
        <color indexed="64"/>
      </top>
      <bottom/>
      <diagonal/>
    </border>
    <border>
      <left/>
      <right/>
      <top/>
      <bottom style="hair">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medium">
        <color indexed="64"/>
      </bottom>
      <diagonal/>
    </border>
    <border>
      <left/>
      <right style="thin">
        <color indexed="9"/>
      </right>
      <top style="medium">
        <color indexed="64"/>
      </top>
      <bottom style="medium">
        <color indexed="64"/>
      </bottom>
      <diagonal/>
    </border>
    <border>
      <left/>
      <right style="thin">
        <color indexed="64"/>
      </right>
      <top style="medium">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CCCCCC"/>
      </right>
      <top/>
      <bottom style="medium">
        <color rgb="FF000000"/>
      </bottom>
      <diagonal/>
    </border>
    <border>
      <left style="medium">
        <color rgb="FFCCCCCC"/>
      </left>
      <right style="medium">
        <color rgb="FFCCCCCC"/>
      </right>
      <top style="medium">
        <color rgb="FFCCCCCC"/>
      </top>
      <bottom style="medium">
        <color rgb="FFCCCCCC"/>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0" fontId="41" fillId="0" borderId="0"/>
    <xf numFmtId="0" fontId="8" fillId="0" borderId="0"/>
    <xf numFmtId="0" fontId="45"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86" fillId="0" borderId="0"/>
  </cellStyleXfs>
  <cellXfs count="849">
    <xf numFmtId="0" fontId="0" fillId="0" borderId="0" xfId="0"/>
    <xf numFmtId="0" fontId="0" fillId="2" borderId="0" xfId="0" applyFill="1"/>
    <xf numFmtId="0" fontId="0" fillId="0" borderId="0" xfId="0" applyBorder="1" applyProtection="1">
      <protection locked="0"/>
    </xf>
    <xf numFmtId="0" fontId="0" fillId="2" borderId="0" xfId="0" applyFill="1" applyProtection="1">
      <protection locked="0"/>
    </xf>
    <xf numFmtId="0" fontId="7" fillId="2" borderId="0" xfId="0" applyFont="1" applyFill="1" applyProtection="1">
      <protection locked="0"/>
    </xf>
    <xf numFmtId="0" fontId="0" fillId="2" borderId="0" xfId="0" applyFill="1" applyBorder="1" applyProtection="1">
      <protection locked="0"/>
    </xf>
    <xf numFmtId="0" fontId="10" fillId="2" borderId="0" xfId="0" applyFont="1" applyFill="1" applyProtection="1">
      <protection locked="0"/>
    </xf>
    <xf numFmtId="164" fontId="11" fillId="5" borderId="0" xfId="2" applyNumberFormat="1" applyFont="1" applyFill="1" applyBorder="1" applyAlignment="1" applyProtection="1">
      <alignment horizontal="left"/>
    </xf>
    <xf numFmtId="0" fontId="13" fillId="0" borderId="0" xfId="0" applyFont="1" applyProtection="1">
      <protection locked="0"/>
    </xf>
    <xf numFmtId="164" fontId="11" fillId="4" borderId="0" xfId="2" applyNumberFormat="1" applyFont="1" applyFill="1" applyBorder="1" applyAlignment="1" applyProtection="1">
      <alignment horizontal="left"/>
    </xf>
    <xf numFmtId="164" fontId="11" fillId="2" borderId="0" xfId="2" applyNumberFormat="1" applyFont="1" applyFill="1" applyBorder="1" applyAlignment="1" applyProtection="1">
      <alignment horizontal="left"/>
      <protection locked="0"/>
    </xf>
    <xf numFmtId="0" fontId="13" fillId="2" borderId="0" xfId="0" applyFont="1" applyFill="1" applyProtection="1">
      <protection locked="0"/>
    </xf>
    <xf numFmtId="0" fontId="7" fillId="2" borderId="0" xfId="0" applyFont="1" applyFill="1" applyBorder="1" applyAlignment="1" applyProtection="1">
      <alignment horizontal="center"/>
      <protection locked="0"/>
    </xf>
    <xf numFmtId="166" fontId="13" fillId="2" borderId="0" xfId="3" applyNumberFormat="1" applyFont="1" applyFill="1" applyBorder="1" applyAlignment="1" applyProtection="1">
      <alignment horizontal="center"/>
      <protection locked="0"/>
    </xf>
    <xf numFmtId="0" fontId="20" fillId="8" borderId="0" xfId="0" applyFont="1" applyFill="1" applyAlignment="1" applyProtection="1">
      <alignment wrapText="1"/>
      <protection locked="0"/>
    </xf>
    <xf numFmtId="0" fontId="12" fillId="2" borderId="0" xfId="0" applyFont="1" applyFill="1" applyProtection="1"/>
    <xf numFmtId="0" fontId="20" fillId="2" borderId="0" xfId="0" applyFont="1" applyFill="1" applyProtection="1">
      <protection locked="0"/>
    </xf>
    <xf numFmtId="164" fontId="11" fillId="0" borderId="0" xfId="2" applyNumberFormat="1" applyFont="1" applyFill="1" applyBorder="1" applyAlignment="1" applyProtection="1">
      <alignment horizontal="left"/>
      <protection locked="0"/>
    </xf>
    <xf numFmtId="0" fontId="18" fillId="2" borderId="0" xfId="0" applyFont="1" applyFill="1" applyBorder="1" applyAlignment="1" applyProtection="1">
      <alignment horizontal="center"/>
      <protection locked="0"/>
    </xf>
    <xf numFmtId="166" fontId="20" fillId="2" borderId="9" xfId="0" applyNumberFormat="1" applyFont="1" applyFill="1" applyBorder="1" applyAlignment="1" applyProtection="1">
      <alignment horizontal="center"/>
      <protection locked="0"/>
    </xf>
    <xf numFmtId="166" fontId="20" fillId="2" borderId="0" xfId="0" applyNumberFormat="1" applyFont="1" applyFill="1" applyBorder="1" applyAlignment="1" applyProtection="1">
      <alignment horizontal="center"/>
      <protection locked="0"/>
    </xf>
    <xf numFmtId="0" fontId="13" fillId="8" borderId="0" xfId="0" applyFont="1" applyFill="1" applyProtection="1">
      <protection locked="0"/>
    </xf>
    <xf numFmtId="166" fontId="13" fillId="8" borderId="0" xfId="3" applyNumberFormat="1" applyFont="1" applyFill="1" applyBorder="1" applyAlignment="1" applyProtection="1">
      <alignment horizontal="center"/>
      <protection locked="0"/>
    </xf>
    <xf numFmtId="0" fontId="20" fillId="2" borderId="0" xfId="0" applyFont="1" applyFill="1" applyBorder="1" applyProtection="1">
      <protection locked="0"/>
    </xf>
    <xf numFmtId="0" fontId="20" fillId="2" borderId="0" xfId="0" applyFont="1" applyFill="1" applyAlignment="1" applyProtection="1">
      <alignment horizontal="center"/>
      <protection locked="0"/>
    </xf>
    <xf numFmtId="0" fontId="20" fillId="2" borderId="0" xfId="0" applyFont="1" applyFill="1" applyBorder="1" applyAlignment="1" applyProtection="1">
      <alignment horizontal="center"/>
      <protection locked="0"/>
    </xf>
    <xf numFmtId="0" fontId="18" fillId="2" borderId="9" xfId="0" applyFont="1" applyFill="1" applyBorder="1" applyAlignment="1" applyProtection="1">
      <alignment horizontal="center"/>
      <protection locked="0"/>
    </xf>
    <xf numFmtId="0" fontId="18" fillId="2" borderId="0" xfId="0" applyFont="1" applyFill="1" applyBorder="1" applyAlignment="1" applyProtection="1">
      <alignment horizontal="left"/>
      <protection locked="0"/>
    </xf>
    <xf numFmtId="0" fontId="26" fillId="2" borderId="0" xfId="0" applyFont="1" applyFill="1" applyProtection="1">
      <protection locked="0"/>
    </xf>
    <xf numFmtId="166" fontId="20" fillId="2" borderId="0" xfId="3" applyNumberFormat="1" applyFont="1" applyFill="1" applyBorder="1" applyAlignment="1" applyProtection="1">
      <alignment horizontal="center"/>
      <protection locked="0"/>
    </xf>
    <xf numFmtId="0" fontId="20" fillId="2" borderId="9" xfId="0" applyFont="1" applyFill="1" applyBorder="1" applyProtection="1">
      <protection locked="0"/>
    </xf>
    <xf numFmtId="0" fontId="20" fillId="2" borderId="0" xfId="0" applyFont="1" applyFill="1" applyAlignment="1" applyProtection="1">
      <alignment wrapText="1"/>
      <protection locked="0"/>
    </xf>
    <xf numFmtId="166" fontId="20" fillId="2" borderId="21" xfId="3" quotePrefix="1" applyNumberFormat="1" applyFont="1" applyFill="1" applyBorder="1" applyAlignment="1" applyProtection="1">
      <alignment horizontal="center"/>
      <protection locked="0"/>
    </xf>
    <xf numFmtId="10" fontId="20" fillId="2" borderId="21" xfId="3" quotePrefix="1" applyNumberFormat="1" applyFont="1" applyFill="1" applyBorder="1" applyAlignment="1" applyProtection="1">
      <alignment horizontal="center"/>
      <protection locked="0"/>
    </xf>
    <xf numFmtId="10" fontId="20" fillId="2" borderId="21" xfId="3" applyNumberFormat="1" applyFont="1" applyFill="1" applyBorder="1" applyAlignment="1" applyProtection="1">
      <alignment horizontal="center"/>
      <protection locked="0"/>
    </xf>
    <xf numFmtId="166" fontId="20" fillId="2" borderId="21" xfId="3" applyNumberFormat="1" applyFont="1" applyFill="1" applyBorder="1" applyAlignment="1" applyProtection="1">
      <alignment horizontal="center"/>
      <protection locked="0"/>
    </xf>
    <xf numFmtId="166" fontId="20" fillId="2" borderId="9" xfId="3" applyNumberFormat="1" applyFont="1" applyFill="1" applyBorder="1" applyAlignment="1" applyProtection="1">
      <alignment horizontal="center"/>
      <protection locked="0"/>
    </xf>
    <xf numFmtId="10" fontId="20" fillId="2" borderId="9" xfId="3" applyNumberFormat="1" applyFont="1" applyFill="1" applyBorder="1" applyAlignment="1" applyProtection="1">
      <alignment horizontal="center"/>
      <protection locked="0"/>
    </xf>
    <xf numFmtId="165" fontId="20" fillId="2" borderId="0" xfId="0" applyNumberFormat="1" applyFont="1" applyFill="1" applyBorder="1" applyAlignment="1" applyProtection="1">
      <alignment horizontal="center"/>
      <protection locked="0"/>
    </xf>
    <xf numFmtId="0" fontId="18" fillId="2" borderId="9" xfId="0" applyNumberFormat="1" applyFont="1" applyFill="1" applyBorder="1" applyAlignment="1" applyProtection="1">
      <alignment horizontal="center"/>
      <protection locked="0"/>
    </xf>
    <xf numFmtId="0" fontId="10" fillId="2" borderId="0" xfId="0" applyNumberFormat="1" applyFont="1" applyFill="1" applyProtection="1">
      <protection locked="0"/>
    </xf>
    <xf numFmtId="44" fontId="10" fillId="2" borderId="0" xfId="2" applyFont="1" applyFill="1" applyProtection="1">
      <protection locked="0"/>
    </xf>
    <xf numFmtId="44" fontId="20" fillId="2" borderId="0" xfId="2" applyFont="1" applyFill="1" applyBorder="1" applyAlignment="1" applyProtection="1">
      <alignment horizontal="center"/>
      <protection locked="0"/>
    </xf>
    <xf numFmtId="166" fontId="20" fillId="2" borderId="9" xfId="3" quotePrefix="1" applyNumberFormat="1" applyFont="1" applyFill="1" applyBorder="1" applyAlignment="1" applyProtection="1">
      <alignment horizontal="center"/>
      <protection locked="0"/>
    </xf>
    <xf numFmtId="166" fontId="20" fillId="2" borderId="0" xfId="3" quotePrefix="1" applyNumberFormat="1" applyFont="1" applyFill="1" applyBorder="1" applyAlignment="1" applyProtection="1">
      <alignment horizontal="center"/>
      <protection locked="0"/>
    </xf>
    <xf numFmtId="165" fontId="20" fillId="2" borderId="0" xfId="0" quotePrefix="1" applyNumberFormat="1" applyFont="1" applyFill="1" applyBorder="1" applyAlignment="1" applyProtection="1">
      <alignment horizontal="center"/>
      <protection locked="0"/>
    </xf>
    <xf numFmtId="0" fontId="20" fillId="2" borderId="0" xfId="0" applyFont="1" applyFill="1" applyAlignment="1" applyProtection="1">
      <alignment horizontal="left" vertical="top" wrapText="1"/>
      <protection locked="0"/>
    </xf>
    <xf numFmtId="0" fontId="12" fillId="2" borderId="0" xfId="0" applyFont="1" applyFill="1" applyAlignment="1" applyProtection="1">
      <alignment horizontal="center"/>
      <protection locked="0"/>
    </xf>
    <xf numFmtId="0" fontId="13" fillId="2" borderId="0" xfId="0" applyFont="1" applyFill="1" applyAlignment="1" applyProtection="1">
      <alignment horizontal="center"/>
      <protection locked="0"/>
    </xf>
    <xf numFmtId="0" fontId="15" fillId="2" borderId="0" xfId="0" applyFont="1" applyFill="1" applyProtection="1">
      <protection locked="0"/>
    </xf>
    <xf numFmtId="0" fontId="14" fillId="2" borderId="0" xfId="0" applyFont="1" applyFill="1" applyProtection="1">
      <protection locked="0"/>
    </xf>
    <xf numFmtId="0" fontId="7" fillId="2" borderId="0" xfId="0" applyFont="1" applyFill="1" applyBorder="1" applyAlignment="1" applyProtection="1">
      <alignment horizontal="left"/>
      <protection locked="0"/>
    </xf>
    <xf numFmtId="165" fontId="13" fillId="2" borderId="0" xfId="0" applyNumberFormat="1" applyFont="1" applyFill="1" applyBorder="1" applyAlignment="1" applyProtection="1">
      <alignment horizontal="center"/>
      <protection locked="0"/>
    </xf>
    <xf numFmtId="0" fontId="18" fillId="2" borderId="0" xfId="0" applyFont="1" applyFill="1" applyProtection="1">
      <protection locked="0"/>
    </xf>
    <xf numFmtId="0" fontId="20" fillId="8" borderId="0" xfId="0" applyFont="1" applyFill="1" applyAlignment="1" applyProtection="1">
      <alignment horizontal="left" wrapText="1"/>
      <protection locked="0"/>
    </xf>
    <xf numFmtId="0" fontId="18" fillId="2" borderId="0" xfId="0" applyFont="1" applyFill="1" applyAlignment="1" applyProtection="1">
      <alignment horizontal="left"/>
      <protection locked="0"/>
    </xf>
    <xf numFmtId="0" fontId="20" fillId="2" borderId="0" xfId="0" applyFont="1" applyFill="1" applyAlignment="1" applyProtection="1">
      <alignment horizontal="left" vertical="center" wrapText="1"/>
      <protection locked="0"/>
    </xf>
    <xf numFmtId="166" fontId="20" fillId="2" borderId="21" xfId="0" quotePrefix="1" applyNumberFormat="1" applyFont="1" applyFill="1" applyBorder="1" applyAlignment="1" applyProtection="1">
      <alignment horizontal="center"/>
      <protection locked="0"/>
    </xf>
    <xf numFmtId="0" fontId="20" fillId="2" borderId="0" xfId="0" applyFont="1" applyFill="1" applyAlignment="1" applyProtection="1">
      <alignment horizontal="left" wrapText="1"/>
      <protection locked="0"/>
    </xf>
    <xf numFmtId="9" fontId="20" fillId="2" borderId="0" xfId="0" applyNumberFormat="1" applyFont="1" applyFill="1" applyBorder="1" applyAlignment="1" applyProtection="1">
      <alignment horizontal="center"/>
      <protection locked="0"/>
    </xf>
    <xf numFmtId="0" fontId="0" fillId="0" borderId="0" xfId="0" applyAlignment="1" applyProtection="1">
      <alignment horizontal="center"/>
      <protection locked="0"/>
    </xf>
    <xf numFmtId="0" fontId="22" fillId="3" borderId="12" xfId="0" applyFont="1" applyFill="1" applyBorder="1" applyProtection="1">
      <protection locked="0"/>
    </xf>
    <xf numFmtId="0" fontId="20" fillId="3" borderId="11" xfId="0" applyFont="1" applyFill="1" applyBorder="1" applyProtection="1">
      <protection locked="0"/>
    </xf>
    <xf numFmtId="0" fontId="0" fillId="3" borderId="11" xfId="0" applyFill="1" applyBorder="1" applyProtection="1">
      <protection locked="0"/>
    </xf>
    <xf numFmtId="0" fontId="0" fillId="3" borderId="6" xfId="0" applyFill="1" applyBorder="1" applyProtection="1">
      <protection locked="0"/>
    </xf>
    <xf numFmtId="0" fontId="22" fillId="3" borderId="12" xfId="0" applyFont="1" applyFill="1" applyBorder="1" applyAlignment="1" applyProtection="1">
      <alignment horizontal="center"/>
      <protection locked="0"/>
    </xf>
    <xf numFmtId="0" fontId="20" fillId="3" borderId="0" xfId="0" applyFont="1" applyFill="1" applyBorder="1" applyProtection="1">
      <protection locked="0"/>
    </xf>
    <xf numFmtId="0" fontId="0" fillId="3" borderId="0" xfId="0" applyFill="1" applyBorder="1" applyProtection="1">
      <protection locked="0"/>
    </xf>
    <xf numFmtId="0" fontId="0" fillId="3" borderId="13" xfId="0" applyFill="1" applyBorder="1" applyProtection="1">
      <protection locked="0"/>
    </xf>
    <xf numFmtId="44" fontId="14" fillId="3" borderId="9" xfId="2" applyFont="1" applyFill="1" applyBorder="1" applyAlignment="1" applyProtection="1">
      <alignment horizontal="center" wrapText="1"/>
      <protection locked="0"/>
    </xf>
    <xf numFmtId="44" fontId="20" fillId="3" borderId="21" xfId="2" applyFont="1" applyFill="1" applyBorder="1" applyAlignment="1" applyProtection="1">
      <alignment horizontal="center"/>
      <protection locked="0"/>
    </xf>
    <xf numFmtId="0" fontId="20" fillId="3" borderId="19" xfId="0" applyFont="1" applyFill="1" applyBorder="1" applyProtection="1">
      <protection locked="0"/>
    </xf>
    <xf numFmtId="44" fontId="20" fillId="3" borderId="30" xfId="2" applyFont="1" applyFill="1" applyBorder="1" applyAlignment="1" applyProtection="1">
      <alignment horizontal="center"/>
      <protection locked="0"/>
    </xf>
    <xf numFmtId="0" fontId="20" fillId="3" borderId="14" xfId="0" applyFont="1" applyFill="1" applyBorder="1" applyProtection="1">
      <protection locked="0"/>
    </xf>
    <xf numFmtId="44" fontId="34" fillId="3" borderId="27" xfId="2" applyFont="1" applyFill="1" applyBorder="1" applyAlignment="1" applyProtection="1">
      <alignment horizontal="center"/>
      <protection locked="0"/>
    </xf>
    <xf numFmtId="0" fontId="20" fillId="3" borderId="13" xfId="0" applyFont="1" applyFill="1" applyBorder="1" applyProtection="1">
      <protection locked="0"/>
    </xf>
    <xf numFmtId="44" fontId="20" fillId="3" borderId="20" xfId="2" applyFont="1" applyFill="1" applyBorder="1" applyAlignment="1" applyProtection="1">
      <alignment horizontal="center"/>
      <protection locked="0"/>
    </xf>
    <xf numFmtId="44" fontId="34" fillId="3" borderId="0" xfId="2" applyFont="1" applyFill="1" applyBorder="1" applyAlignment="1" applyProtection="1">
      <alignment horizontal="center"/>
      <protection locked="0"/>
    </xf>
    <xf numFmtId="44" fontId="34" fillId="3" borderId="20" xfId="2" applyFont="1" applyFill="1" applyBorder="1" applyAlignment="1" applyProtection="1">
      <alignment horizontal="center"/>
      <protection locked="0"/>
    </xf>
    <xf numFmtId="0" fontId="20" fillId="3" borderId="27" xfId="0" applyFont="1" applyFill="1" applyBorder="1" applyAlignment="1" applyProtection="1">
      <alignment horizontal="center"/>
      <protection locked="0"/>
    </xf>
    <xf numFmtId="44" fontId="20" fillId="3" borderId="27" xfId="2" applyFont="1" applyFill="1" applyBorder="1" applyProtection="1">
      <protection locked="0"/>
    </xf>
    <xf numFmtId="0" fontId="18" fillId="3" borderId="0" xfId="0" applyFont="1" applyFill="1" applyBorder="1" applyProtection="1">
      <protection locked="0"/>
    </xf>
    <xf numFmtId="44" fontId="22" fillId="3" borderId="0" xfId="2" applyFont="1" applyFill="1" applyBorder="1" applyAlignment="1" applyProtection="1">
      <alignment horizontal="center"/>
      <protection locked="0"/>
    </xf>
    <xf numFmtId="0" fontId="18" fillId="3" borderId="13" xfId="0" applyFont="1" applyFill="1" applyBorder="1" applyProtection="1">
      <protection locked="0"/>
    </xf>
    <xf numFmtId="44" fontId="20" fillId="3" borderId="15" xfId="2" applyFont="1" applyFill="1" applyBorder="1" applyAlignment="1" applyProtection="1">
      <alignment horizontal="center"/>
      <protection locked="0"/>
    </xf>
    <xf numFmtId="0" fontId="20" fillId="0" borderId="0" xfId="0" applyFont="1" applyBorder="1" applyAlignment="1" applyProtection="1">
      <alignment horizontal="center"/>
      <protection locked="0"/>
    </xf>
    <xf numFmtId="44" fontId="24" fillId="3" borderId="20" xfId="2" applyFont="1" applyFill="1" applyBorder="1" applyAlignment="1" applyProtection="1">
      <alignment horizontal="center"/>
      <protection locked="0"/>
    </xf>
    <xf numFmtId="10" fontId="20" fillId="3" borderId="15" xfId="2" applyNumberFormat="1" applyFont="1" applyFill="1" applyBorder="1" applyAlignment="1" applyProtection="1">
      <alignment horizontal="center"/>
      <protection locked="0"/>
    </xf>
    <xf numFmtId="0" fontId="20" fillId="3" borderId="4" xfId="0" applyFont="1" applyFill="1" applyBorder="1" applyProtection="1">
      <protection locked="0"/>
    </xf>
    <xf numFmtId="0" fontId="0" fillId="3" borderId="4" xfId="0" applyFill="1" applyBorder="1" applyProtection="1">
      <protection locked="0"/>
    </xf>
    <xf numFmtId="0" fontId="0" fillId="3" borderId="8" xfId="0" applyFill="1" applyBorder="1" applyProtection="1">
      <protection locked="0"/>
    </xf>
    <xf numFmtId="0" fontId="0" fillId="2" borderId="0" xfId="0" applyFill="1" applyAlignment="1" applyProtection="1">
      <alignment horizontal="center"/>
      <protection locked="0"/>
    </xf>
    <xf numFmtId="44" fontId="1" fillId="2" borderId="0" xfId="2" applyFill="1" applyProtection="1">
      <protection locked="0"/>
    </xf>
    <xf numFmtId="0" fontId="23" fillId="2" borderId="0" xfId="0" applyFont="1" applyFill="1" applyProtection="1">
      <protection locked="0"/>
    </xf>
    <xf numFmtId="44" fontId="20" fillId="2" borderId="0" xfId="2" applyFont="1" applyFill="1" applyProtection="1">
      <protection locked="0"/>
    </xf>
    <xf numFmtId="0" fontId="33" fillId="2" borderId="0" xfId="0" applyFont="1" applyFill="1" applyProtection="1">
      <protection locked="0"/>
    </xf>
    <xf numFmtId="0" fontId="18" fillId="2" borderId="4" xfId="0" applyFont="1" applyFill="1" applyBorder="1" applyProtection="1">
      <protection locked="0"/>
    </xf>
    <xf numFmtId="10" fontId="20" fillId="2" borderId="0" xfId="2" applyNumberFormat="1" applyFont="1" applyFill="1" applyBorder="1" applyAlignment="1" applyProtection="1">
      <alignment horizontal="center"/>
      <protection locked="0"/>
    </xf>
    <xf numFmtId="44" fontId="20" fillId="2" borderId="0" xfId="2" applyFont="1" applyFill="1" applyAlignment="1" applyProtection="1">
      <alignment horizontal="center"/>
      <protection locked="0"/>
    </xf>
    <xf numFmtId="0" fontId="20" fillId="2" borderId="0" xfId="0" applyFont="1" applyFill="1" applyAlignment="1" applyProtection="1">
      <alignment horizontal="left"/>
      <protection locked="0"/>
    </xf>
    <xf numFmtId="0" fontId="18" fillId="2" borderId="0" xfId="0" applyFont="1" applyFill="1" applyBorder="1" applyAlignment="1" applyProtection="1">
      <alignment horizontal="center" wrapText="1"/>
      <protection locked="0"/>
    </xf>
    <xf numFmtId="8" fontId="20" fillId="2" borderId="0" xfId="0" applyNumberFormat="1" applyFont="1" applyFill="1" applyBorder="1" applyAlignment="1" applyProtection="1">
      <alignment horizontal="center" wrapText="1"/>
      <protection locked="0"/>
    </xf>
    <xf numFmtId="0" fontId="20" fillId="2" borderId="0" xfId="0" applyFont="1" applyFill="1" applyBorder="1" applyAlignment="1" applyProtection="1">
      <alignment horizontal="center" wrapText="1"/>
      <protection locked="0"/>
    </xf>
    <xf numFmtId="9" fontId="20" fillId="2" borderId="0" xfId="3" applyFont="1" applyFill="1" applyBorder="1" applyAlignment="1" applyProtection="1">
      <alignment horizontal="center" wrapText="1"/>
      <protection locked="0"/>
    </xf>
    <xf numFmtId="9" fontId="20" fillId="2" borderId="0" xfId="0" applyNumberFormat="1" applyFont="1" applyFill="1" applyBorder="1" applyAlignment="1" applyProtection="1">
      <alignment horizontal="center" wrapText="1"/>
      <protection locked="0"/>
    </xf>
    <xf numFmtId="8" fontId="20" fillId="2" borderId="0" xfId="0" applyNumberFormat="1" applyFont="1" applyFill="1" applyBorder="1" applyAlignment="1" applyProtection="1">
      <alignment horizontal="center"/>
      <protection locked="0"/>
    </xf>
    <xf numFmtId="0" fontId="20" fillId="3" borderId="0" xfId="0" applyFont="1" applyFill="1" applyBorder="1" applyAlignment="1" applyProtection="1">
      <alignment vertical="center"/>
      <protection locked="0"/>
    </xf>
    <xf numFmtId="0" fontId="24" fillId="3" borderId="0" xfId="0" applyFont="1" applyFill="1" applyBorder="1" applyProtection="1">
      <protection locked="0"/>
    </xf>
    <xf numFmtId="0" fontId="15" fillId="11" borderId="0" xfId="0" applyFont="1" applyFill="1" applyBorder="1" applyAlignment="1">
      <alignment horizontal="left"/>
    </xf>
    <xf numFmtId="0" fontId="15" fillId="11" borderId="0" xfId="0" applyFont="1" applyFill="1" applyBorder="1"/>
    <xf numFmtId="0" fontId="13" fillId="11" borderId="0" xfId="0" applyFont="1" applyFill="1" applyBorder="1"/>
    <xf numFmtId="167" fontId="15" fillId="11" borderId="0" xfId="0" applyNumberFormat="1" applyFont="1" applyFill="1" applyBorder="1"/>
    <xf numFmtId="2" fontId="15" fillId="11" borderId="0" xfId="0" applyNumberFormat="1" applyFont="1" applyFill="1" applyBorder="1"/>
    <xf numFmtId="0" fontId="15" fillId="11" borderId="0" xfId="0" applyFont="1" applyFill="1" applyBorder="1" applyAlignment="1">
      <alignment horizontal="right"/>
    </xf>
    <xf numFmtId="0" fontId="38" fillId="11" borderId="0" xfId="0" applyFont="1" applyFill="1" applyBorder="1" applyAlignment="1">
      <alignment horizontal="centerContinuous"/>
    </xf>
    <xf numFmtId="0" fontId="9" fillId="11" borderId="0" xfId="0" applyFont="1" applyFill="1" applyBorder="1" applyAlignment="1">
      <alignment horizontal="centerContinuous"/>
    </xf>
    <xf numFmtId="2" fontId="15" fillId="11" borderId="0" xfId="0" applyNumberFormat="1" applyFont="1" applyFill="1" applyBorder="1" applyAlignment="1">
      <alignment horizontal="centerContinuous"/>
    </xf>
    <xf numFmtId="0" fontId="39" fillId="11" borderId="0" xfId="0" applyFont="1" applyFill="1" applyBorder="1" applyAlignment="1">
      <alignment horizontal="centerContinuous" vertical="center"/>
    </xf>
    <xf numFmtId="0" fontId="38" fillId="11" borderId="0" xfId="0" applyFont="1" applyFill="1" applyBorder="1" applyAlignment="1">
      <alignment horizontal="centerContinuous" vertical="center"/>
    </xf>
    <xf numFmtId="0" fontId="9" fillId="11" borderId="0" xfId="0" applyFont="1" applyFill="1" applyBorder="1" applyAlignment="1">
      <alignment horizontal="centerContinuous" vertical="center"/>
    </xf>
    <xf numFmtId="2" fontId="15" fillId="11" borderId="0" xfId="0" applyNumberFormat="1" applyFont="1" applyFill="1" applyBorder="1" applyAlignment="1">
      <alignment horizontal="centerContinuous" vertical="center"/>
    </xf>
    <xf numFmtId="0" fontId="15" fillId="11" borderId="0" xfId="0" applyNumberFormat="1" applyFont="1" applyFill="1" applyBorder="1" applyAlignment="1" applyProtection="1">
      <alignment horizontal="centerContinuous" vertical="center"/>
    </xf>
    <xf numFmtId="167" fontId="15" fillId="11" borderId="0" xfId="0" applyNumberFormat="1" applyFont="1" applyFill="1" applyBorder="1" applyAlignment="1" applyProtection="1">
      <alignment horizontal="centerContinuous"/>
    </xf>
    <xf numFmtId="167" fontId="7" fillId="11" borderId="0" xfId="0" applyNumberFormat="1" applyFont="1" applyFill="1" applyBorder="1" applyAlignment="1">
      <alignment horizontal="center"/>
    </xf>
    <xf numFmtId="0" fontId="14" fillId="11" borderId="0" xfId="0" applyFont="1" applyFill="1" applyBorder="1" applyAlignment="1">
      <alignment horizontal="left"/>
    </xf>
    <xf numFmtId="2" fontId="7" fillId="11" borderId="0" xfId="0" applyNumberFormat="1" applyFont="1" applyFill="1" applyBorder="1" applyAlignment="1">
      <alignment horizontal="center"/>
    </xf>
    <xf numFmtId="2" fontId="7" fillId="12" borderId="21" xfId="0" applyNumberFormat="1"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2" fontId="7" fillId="12" borderId="9" xfId="0" applyNumberFormat="1" applyFont="1" applyFill="1" applyBorder="1" applyAlignment="1">
      <alignment horizontal="center"/>
    </xf>
    <xf numFmtId="2" fontId="7" fillId="12" borderId="13" xfId="0" applyNumberFormat="1" applyFont="1" applyFill="1" applyBorder="1" applyAlignment="1">
      <alignment horizontal="center"/>
    </xf>
    <xf numFmtId="2" fontId="7" fillId="12" borderId="20" xfId="0" applyNumberFormat="1" applyFont="1" applyFill="1" applyBorder="1" applyAlignment="1">
      <alignment horizontal="center"/>
    </xf>
    <xf numFmtId="7" fontId="7" fillId="11" borderId="5" xfId="0" applyNumberFormat="1" applyFont="1" applyFill="1" applyBorder="1" applyAlignment="1">
      <alignment horizontal="center"/>
    </xf>
    <xf numFmtId="165" fontId="13" fillId="13" borderId="9" xfId="0" applyNumberFormat="1" applyFont="1" applyFill="1" applyBorder="1"/>
    <xf numFmtId="165" fontId="13" fillId="0" borderId="9" xfId="0" applyNumberFormat="1" applyFont="1" applyFill="1" applyBorder="1"/>
    <xf numFmtId="165" fontId="13" fillId="11" borderId="11" xfId="0" applyNumberFormat="1" applyFont="1" applyFill="1" applyBorder="1"/>
    <xf numFmtId="165" fontId="13" fillId="12" borderId="21" xfId="0" applyNumberFormat="1" applyFont="1" applyFill="1" applyBorder="1"/>
    <xf numFmtId="165" fontId="13" fillId="11" borderId="6" xfId="0" applyNumberFormat="1" applyFont="1" applyFill="1" applyBorder="1"/>
    <xf numFmtId="7" fontId="7" fillId="11" borderId="0" xfId="0" applyNumberFormat="1" applyFont="1" applyFill="1" applyBorder="1"/>
    <xf numFmtId="165" fontId="13" fillId="0" borderId="0" xfId="0" applyNumberFormat="1" applyFont="1" applyFill="1" applyBorder="1"/>
    <xf numFmtId="0" fontId="7" fillId="11" borderId="12" xfId="0" applyFont="1" applyFill="1" applyBorder="1" applyAlignment="1">
      <alignment horizontal="center"/>
    </xf>
    <xf numFmtId="165" fontId="13" fillId="12" borderId="20" xfId="0" applyNumberFormat="1" applyFont="1" applyFill="1" applyBorder="1"/>
    <xf numFmtId="165" fontId="13" fillId="11" borderId="0" xfId="0" applyNumberFormat="1" applyFont="1" applyFill="1" applyBorder="1"/>
    <xf numFmtId="165" fontId="13" fillId="11" borderId="13" xfId="0" applyNumberFormat="1" applyFont="1" applyFill="1" applyBorder="1"/>
    <xf numFmtId="0" fontId="7" fillId="11" borderId="7" xfId="0" applyFont="1" applyFill="1" applyBorder="1" applyAlignment="1">
      <alignment horizontal="center"/>
    </xf>
    <xf numFmtId="165" fontId="13" fillId="11" borderId="4" xfId="0" applyNumberFormat="1" applyFont="1" applyFill="1" applyBorder="1"/>
    <xf numFmtId="165" fontId="13" fillId="12" borderId="15" xfId="0" applyNumberFormat="1" applyFont="1" applyFill="1" applyBorder="1"/>
    <xf numFmtId="165" fontId="13" fillId="11" borderId="8" xfId="0" applyNumberFormat="1" applyFont="1" applyFill="1" applyBorder="1"/>
    <xf numFmtId="165" fontId="13" fillId="0" borderId="11" xfId="0" applyNumberFormat="1" applyFont="1" applyFill="1" applyBorder="1"/>
    <xf numFmtId="165" fontId="13" fillId="0" borderId="4" xfId="0" applyNumberFormat="1" applyFont="1" applyFill="1" applyBorder="1"/>
    <xf numFmtId="0" fontId="7" fillId="11" borderId="7" xfId="0" applyFont="1" applyFill="1" applyBorder="1" applyAlignment="1">
      <alignment horizontal="center" shrinkToFit="1"/>
    </xf>
    <xf numFmtId="0" fontId="42" fillId="11" borderId="0" xfId="7" applyFont="1" applyFill="1" applyBorder="1" applyProtection="1"/>
    <xf numFmtId="2" fontId="13" fillId="11" borderId="0" xfId="0" applyNumberFormat="1" applyFont="1" applyFill="1" applyBorder="1"/>
    <xf numFmtId="2" fontId="16" fillId="11" borderId="0" xfId="0" applyNumberFormat="1" applyFont="1" applyFill="1" applyBorder="1" applyAlignment="1">
      <alignment horizontal="right"/>
    </xf>
    <xf numFmtId="0" fontId="42" fillId="0" borderId="0" xfId="7" applyFont="1" applyFill="1" applyBorder="1" applyProtection="1"/>
    <xf numFmtId="0" fontId="9" fillId="11" borderId="0" xfId="0" applyFont="1" applyFill="1" applyBorder="1"/>
    <xf numFmtId="0" fontId="15" fillId="11" borderId="0" xfId="0" applyFont="1" applyFill="1" applyBorder="1" applyAlignment="1">
      <alignment vertical="center"/>
    </xf>
    <xf numFmtId="0" fontId="9" fillId="11" borderId="0" xfId="0" applyFont="1" applyFill="1" applyBorder="1" applyAlignment="1">
      <alignment vertical="center"/>
    </xf>
    <xf numFmtId="167" fontId="7" fillId="11" borderId="0" xfId="0" applyNumberFormat="1" applyFont="1" applyFill="1" applyBorder="1" applyAlignment="1">
      <alignment horizontal="center" vertical="center"/>
    </xf>
    <xf numFmtId="0" fontId="43" fillId="11" borderId="0" xfId="0" applyFont="1" applyFill="1" applyBorder="1"/>
    <xf numFmtId="167" fontId="44" fillId="11" borderId="0" xfId="0" applyNumberFormat="1" applyFont="1" applyFill="1" applyBorder="1" applyAlignment="1">
      <alignment horizontal="center"/>
    </xf>
    <xf numFmtId="0" fontId="14" fillId="11" borderId="0" xfId="0" applyFont="1" applyFill="1" applyBorder="1"/>
    <xf numFmtId="0" fontId="7" fillId="11" borderId="1" xfId="0" applyFont="1" applyFill="1" applyBorder="1" applyAlignment="1">
      <alignment horizontal="center"/>
    </xf>
    <xf numFmtId="7" fontId="7" fillId="11" borderId="7" xfId="0" applyNumberFormat="1" applyFont="1" applyFill="1" applyBorder="1" applyAlignment="1">
      <alignment horizontal="center"/>
    </xf>
    <xf numFmtId="0" fontId="7" fillId="11" borderId="0" xfId="0" applyFont="1" applyFill="1" applyBorder="1"/>
    <xf numFmtId="43" fontId="13" fillId="11" borderId="0" xfId="0" applyNumberFormat="1" applyFont="1" applyFill="1" applyBorder="1"/>
    <xf numFmtId="0" fontId="7" fillId="11" borderId="9" xfId="0" applyFont="1" applyFill="1" applyBorder="1" applyAlignment="1">
      <alignment horizontal="center"/>
    </xf>
    <xf numFmtId="7" fontId="7" fillId="11" borderId="1" xfId="0" applyNumberFormat="1" applyFont="1" applyFill="1" applyBorder="1" applyAlignment="1">
      <alignment horizontal="center"/>
    </xf>
    <xf numFmtId="7" fontId="7" fillId="11" borderId="21" xfId="0" applyNumberFormat="1" applyFont="1" applyFill="1" applyBorder="1" applyAlignment="1">
      <alignment horizontal="center"/>
    </xf>
    <xf numFmtId="0" fontId="7" fillId="11" borderId="21" xfId="0" applyFont="1" applyFill="1" applyBorder="1" applyAlignment="1">
      <alignment horizontal="center"/>
    </xf>
    <xf numFmtId="0" fontId="7" fillId="11" borderId="20" xfId="0" applyFont="1" applyFill="1" applyBorder="1" applyAlignment="1">
      <alignment horizontal="center"/>
    </xf>
    <xf numFmtId="0" fontId="7" fillId="11" borderId="15" xfId="0" applyFont="1" applyFill="1" applyBorder="1" applyAlignment="1">
      <alignment horizontal="center"/>
    </xf>
    <xf numFmtId="0" fontId="45" fillId="11" borderId="0" xfId="0" applyFont="1" applyFill="1" applyBorder="1"/>
    <xf numFmtId="2" fontId="43" fillId="11" borderId="0" xfId="0" applyNumberFormat="1" applyFont="1" applyFill="1" applyBorder="1"/>
    <xf numFmtId="167" fontId="13" fillId="11" borderId="0" xfId="0" applyNumberFormat="1" applyFont="1" applyFill="1" applyBorder="1"/>
    <xf numFmtId="0" fontId="39" fillId="11" borderId="0" xfId="0" applyFont="1" applyFill="1" applyBorder="1" applyAlignment="1">
      <alignment horizontal="left" vertical="center"/>
    </xf>
    <xf numFmtId="0" fontId="45" fillId="11" borderId="0" xfId="0" applyFont="1" applyFill="1" applyBorder="1" applyAlignment="1">
      <alignment horizontal="centerContinuous"/>
    </xf>
    <xf numFmtId="0" fontId="15" fillId="11" borderId="0" xfId="0" applyFont="1" applyFill="1" applyBorder="1" applyAlignment="1">
      <alignment horizontal="centerContinuous"/>
    </xf>
    <xf numFmtId="0" fontId="45" fillId="0" borderId="0" xfId="0" applyFont="1" applyFill="1" applyBorder="1"/>
    <xf numFmtId="43" fontId="48" fillId="0" borderId="36" xfId="1" applyFont="1" applyFill="1" applyBorder="1" applyAlignment="1">
      <alignment horizontal="center"/>
    </xf>
    <xf numFmtId="43" fontId="48" fillId="0" borderId="37" xfId="1" applyFont="1" applyFill="1" applyBorder="1" applyAlignment="1">
      <alignment horizontal="center"/>
    </xf>
    <xf numFmtId="43" fontId="48" fillId="0" borderId="0" xfId="1" applyFont="1" applyFill="1" applyBorder="1" applyAlignment="1">
      <alignment horizontal="center"/>
    </xf>
    <xf numFmtId="0" fontId="35" fillId="0" borderId="0" xfId="0" applyFont="1" applyFill="1" applyBorder="1"/>
    <xf numFmtId="0" fontId="49" fillId="12" borderId="0" xfId="0" applyFont="1" applyFill="1" applyBorder="1" applyAlignment="1">
      <alignment horizontal="centerContinuous"/>
    </xf>
    <xf numFmtId="0" fontId="50" fillId="12" borderId="0" xfId="0" applyFont="1" applyFill="1" applyBorder="1" applyAlignment="1">
      <alignment horizontal="centerContinuous"/>
    </xf>
    <xf numFmtId="0" fontId="51" fillId="12" borderId="0" xfId="0" applyFont="1" applyFill="1" applyBorder="1" applyAlignment="1">
      <alignment horizontal="centerContinuous"/>
    </xf>
    <xf numFmtId="0" fontId="47" fillId="0" borderId="0" xfId="0" applyFont="1" applyFill="1" applyBorder="1" applyAlignment="1">
      <alignment horizontal="center"/>
    </xf>
    <xf numFmtId="0" fontId="47" fillId="0" borderId="0" xfId="0" applyFont="1" applyFill="1" applyBorder="1" applyAlignment="1">
      <alignment horizontal="center" wrapText="1"/>
    </xf>
    <xf numFmtId="0" fontId="45" fillId="12" borderId="36" xfId="0" applyFont="1" applyFill="1" applyBorder="1" applyAlignment="1">
      <alignment horizontal="left"/>
    </xf>
    <xf numFmtId="43" fontId="48" fillId="12" borderId="36" xfId="1" applyFont="1" applyFill="1" applyBorder="1" applyAlignment="1">
      <alignment horizontal="center"/>
    </xf>
    <xf numFmtId="0" fontId="45" fillId="12" borderId="0" xfId="0" applyFont="1" applyFill="1" applyBorder="1" applyAlignment="1">
      <alignment horizontal="left"/>
    </xf>
    <xf numFmtId="43" fontId="48" fillId="12" borderId="0" xfId="1" applyFont="1" applyFill="1" applyBorder="1" applyAlignment="1">
      <alignment horizontal="center"/>
    </xf>
    <xf numFmtId="0" fontId="45" fillId="12" borderId="37" xfId="0" applyFont="1" applyFill="1" applyBorder="1" applyAlignment="1">
      <alignment horizontal="left"/>
    </xf>
    <xf numFmtId="43" fontId="48" fillId="12" borderId="37" xfId="1" applyFont="1" applyFill="1" applyBorder="1" applyAlignment="1">
      <alignment horizontal="center"/>
    </xf>
    <xf numFmtId="0" fontId="45" fillId="0" borderId="36" xfId="0" applyFont="1" applyFill="1" applyBorder="1" applyAlignment="1">
      <alignment horizontal="left"/>
    </xf>
    <xf numFmtId="0" fontId="45" fillId="0" borderId="0" xfId="0" applyFont="1" applyFill="1" applyBorder="1" applyAlignment="1">
      <alignment horizontal="left"/>
    </xf>
    <xf numFmtId="0" fontId="45" fillId="0" borderId="37" xfId="0" applyFont="1" applyFill="1" applyBorder="1" applyAlignment="1">
      <alignment horizontal="left"/>
    </xf>
    <xf numFmtId="0" fontId="45" fillId="12" borderId="4" xfId="0" applyFont="1" applyFill="1" applyBorder="1" applyAlignment="1">
      <alignment horizontal="left"/>
    </xf>
    <xf numFmtId="43" fontId="48" fillId="12" borderId="4" xfId="1" applyFont="1" applyFill="1" applyBorder="1" applyAlignment="1">
      <alignment horizontal="center"/>
    </xf>
    <xf numFmtId="0" fontId="45" fillId="0" borderId="0" xfId="0" quotePrefix="1" applyFont="1" applyFill="1" applyBorder="1" applyAlignment="1">
      <alignment horizontal="left"/>
    </xf>
    <xf numFmtId="0" fontId="50" fillId="12" borderId="0" xfId="8" applyFont="1" applyFill="1" applyBorder="1" applyAlignment="1">
      <alignment horizontal="centerContinuous"/>
    </xf>
    <xf numFmtId="0" fontId="51" fillId="12" borderId="0" xfId="8" applyFont="1" applyFill="1" applyBorder="1" applyAlignment="1">
      <alignment horizontal="centerContinuous"/>
    </xf>
    <xf numFmtId="0" fontId="47" fillId="0" borderId="0" xfId="8" applyFont="1" applyFill="1" applyBorder="1" applyAlignment="1">
      <alignment horizontal="center"/>
    </xf>
    <xf numFmtId="0" fontId="8" fillId="0" borderId="0" xfId="8" applyFont="1" applyFill="1" applyBorder="1"/>
    <xf numFmtId="0" fontId="8" fillId="0" borderId="0" xfId="8" applyFont="1" applyFill="1" applyBorder="1" applyAlignment="1">
      <alignment horizontal="left"/>
    </xf>
    <xf numFmtId="0" fontId="8" fillId="0" borderId="0" xfId="0" applyFont="1" applyFill="1" applyBorder="1"/>
    <xf numFmtId="0" fontId="8" fillId="0" borderId="0" xfId="0" applyFont="1" applyFill="1" applyBorder="1" applyAlignment="1">
      <alignment horizontal="left"/>
    </xf>
    <xf numFmtId="168" fontId="47" fillId="12" borderId="36" xfId="0" applyNumberFormat="1" applyFont="1" applyFill="1" applyBorder="1" applyAlignment="1">
      <alignment horizontal="center" vertical="center"/>
    </xf>
    <xf numFmtId="0" fontId="45" fillId="12" borderId="0" xfId="0" applyFont="1" applyFill="1" applyBorder="1" applyAlignment="1">
      <alignment horizontal="center" vertical="center"/>
    </xf>
    <xf numFmtId="0" fontId="45" fillId="12" borderId="4" xfId="0" applyFont="1" applyFill="1" applyBorder="1" applyAlignment="1">
      <alignment horizontal="center" vertical="center"/>
    </xf>
    <xf numFmtId="0" fontId="5" fillId="0" borderId="0" xfId="9" applyFont="1"/>
    <xf numFmtId="0" fontId="45" fillId="0" borderId="0" xfId="9"/>
    <xf numFmtId="0" fontId="52" fillId="0" borderId="27" xfId="4" applyFont="1" applyFill="1" applyBorder="1" applyAlignment="1">
      <alignment horizontal="center"/>
    </xf>
    <xf numFmtId="0" fontId="9" fillId="0" borderId="12" xfId="4" applyBorder="1"/>
    <xf numFmtId="0" fontId="9" fillId="0" borderId="28" xfId="4" applyBorder="1" applyAlignment="1">
      <alignment horizontal="center"/>
    </xf>
    <xf numFmtId="0" fontId="9" fillId="0" borderId="29" xfId="4" applyBorder="1" applyAlignment="1">
      <alignment horizontal="center"/>
    </xf>
    <xf numFmtId="0" fontId="9" fillId="0" borderId="16" xfId="4" applyBorder="1" applyAlignment="1">
      <alignment horizontal="center"/>
    </xf>
    <xf numFmtId="0" fontId="9" fillId="0" borderId="33" xfId="4" applyBorder="1" applyAlignment="1">
      <alignment horizontal="center"/>
    </xf>
    <xf numFmtId="0" fontId="9" fillId="0" borderId="38" xfId="4" applyBorder="1" applyAlignment="1">
      <alignment horizontal="center"/>
    </xf>
    <xf numFmtId="0" fontId="9" fillId="0" borderId="39" xfId="4" applyFont="1" applyBorder="1" applyAlignment="1">
      <alignment horizontal="center"/>
    </xf>
    <xf numFmtId="0" fontId="9" fillId="0" borderId="20" xfId="4" applyFont="1" applyBorder="1" applyAlignment="1">
      <alignment horizontal="center"/>
    </xf>
    <xf numFmtId="0" fontId="9" fillId="0" borderId="40" xfId="4" applyFont="1" applyBorder="1" applyAlignment="1">
      <alignment horizontal="center"/>
    </xf>
    <xf numFmtId="0" fontId="9" fillId="0" borderId="12" xfId="4" applyFont="1" applyBorder="1" applyAlignment="1">
      <alignment horizontal="center"/>
    </xf>
    <xf numFmtId="0" fontId="9" fillId="0" borderId="13" xfId="4" applyFont="1" applyBorder="1" applyAlignment="1">
      <alignment horizontal="center"/>
    </xf>
    <xf numFmtId="0" fontId="9" fillId="0" borderId="39" xfId="4" applyBorder="1" applyAlignment="1">
      <alignment horizontal="center"/>
    </xf>
    <xf numFmtId="0" fontId="9" fillId="0" borderId="20" xfId="4" applyBorder="1" applyAlignment="1">
      <alignment horizontal="center"/>
    </xf>
    <xf numFmtId="0" fontId="8" fillId="0" borderId="20" xfId="4" applyFont="1" applyBorder="1" applyAlignment="1">
      <alignment horizontal="center"/>
    </xf>
    <xf numFmtId="0" fontId="9" fillId="0" borderId="40" xfId="4" applyBorder="1" applyAlignment="1">
      <alignment horizontal="center"/>
    </xf>
    <xf numFmtId="0" fontId="8" fillId="0" borderId="12" xfId="4" applyFont="1" applyBorder="1" applyAlignment="1">
      <alignment horizontal="center"/>
    </xf>
    <xf numFmtId="0" fontId="8" fillId="0" borderId="13" xfId="4" applyFont="1" applyBorder="1" applyAlignment="1">
      <alignment horizontal="center"/>
    </xf>
    <xf numFmtId="0" fontId="8" fillId="0" borderId="40" xfId="4" applyFont="1" applyBorder="1" applyAlignment="1">
      <alignment horizontal="center"/>
    </xf>
    <xf numFmtId="0" fontId="9" fillId="0" borderId="7" xfId="4" applyBorder="1"/>
    <xf numFmtId="0" fontId="9" fillId="0" borderId="31" xfId="4" applyBorder="1" applyAlignment="1">
      <alignment horizontal="center"/>
    </xf>
    <xf numFmtId="0" fontId="9" fillId="0" borderId="15" xfId="4" applyBorder="1" applyAlignment="1">
      <alignment horizontal="center"/>
    </xf>
    <xf numFmtId="0" fontId="9" fillId="0" borderId="32" xfId="4" applyBorder="1" applyAlignment="1">
      <alignment horizontal="center"/>
    </xf>
    <xf numFmtId="0" fontId="9" fillId="0" borderId="7" xfId="4" applyBorder="1" applyAlignment="1">
      <alignment horizontal="center"/>
    </xf>
    <xf numFmtId="0" fontId="9" fillId="0" borderId="8" xfId="4" applyBorder="1" applyAlignment="1">
      <alignment horizontal="center"/>
    </xf>
    <xf numFmtId="0" fontId="9" fillId="0" borderId="0" xfId="4" applyAlignment="1">
      <alignment wrapText="1"/>
    </xf>
    <xf numFmtId="0" fontId="9" fillId="0" borderId="34" xfId="4" applyBorder="1" applyAlignment="1">
      <alignment horizontal="center"/>
    </xf>
    <xf numFmtId="0" fontId="9" fillId="0" borderId="0" xfId="4" applyBorder="1" applyAlignment="1">
      <alignment horizontal="center"/>
    </xf>
    <xf numFmtId="0" fontId="9" fillId="0" borderId="35" xfId="4" applyBorder="1" applyAlignment="1">
      <alignment horizontal="center"/>
    </xf>
    <xf numFmtId="0" fontId="9" fillId="0" borderId="34" xfId="4" applyFill="1" applyBorder="1" applyAlignment="1">
      <alignment horizontal="center"/>
    </xf>
    <xf numFmtId="0" fontId="9" fillId="0" borderId="0" xfId="4" applyFill="1" applyBorder="1" applyAlignment="1">
      <alignment horizontal="center"/>
    </xf>
    <xf numFmtId="0" fontId="9" fillId="0" borderId="35" xfId="4" applyFill="1" applyBorder="1" applyAlignment="1">
      <alignment horizontal="center"/>
    </xf>
    <xf numFmtId="0" fontId="9" fillId="0" borderId="0" xfId="4" applyFill="1" applyAlignment="1">
      <alignment wrapText="1"/>
    </xf>
    <xf numFmtId="0" fontId="9" fillId="0" borderId="34" xfId="4" applyBorder="1"/>
    <xf numFmtId="0" fontId="9" fillId="0" borderId="0" xfId="4" applyBorder="1"/>
    <xf numFmtId="0" fontId="9" fillId="0" borderId="35" xfId="4" applyBorder="1"/>
    <xf numFmtId="0" fontId="9" fillId="0" borderId="24" xfId="4" applyBorder="1" applyAlignment="1">
      <alignment horizontal="center"/>
    </xf>
    <xf numFmtId="0" fontId="9" fillId="0" borderId="10" xfId="4" applyBorder="1" applyAlignment="1">
      <alignment horizontal="center"/>
    </xf>
    <xf numFmtId="0" fontId="9" fillId="0" borderId="25" xfId="4" applyBorder="1" applyAlignment="1">
      <alignment horizontal="center"/>
    </xf>
    <xf numFmtId="0" fontId="9" fillId="0" borderId="24" xfId="4" applyBorder="1"/>
    <xf numFmtId="0" fontId="9" fillId="0" borderId="10" xfId="4" applyBorder="1"/>
    <xf numFmtId="0" fontId="9" fillId="0" borderId="25" xfId="4" applyBorder="1"/>
    <xf numFmtId="166" fontId="37" fillId="0" borderId="9" xfId="10" applyNumberFormat="1" applyFont="1" applyFill="1" applyBorder="1" applyAlignment="1" applyProtection="1">
      <alignment horizontal="center"/>
      <protection locked="0"/>
    </xf>
    <xf numFmtId="166" fontId="37" fillId="0" borderId="9" xfId="6" applyNumberFormat="1" applyFont="1" applyBorder="1" applyProtection="1">
      <protection locked="0"/>
    </xf>
    <xf numFmtId="166" fontId="37" fillId="0" borderId="9" xfId="6" applyNumberFormat="1" applyFont="1" applyBorder="1" applyAlignment="1" applyProtection="1">
      <alignment shrinkToFit="1"/>
      <protection locked="0"/>
    </xf>
    <xf numFmtId="166" fontId="58" fillId="8" borderId="15" xfId="6" applyNumberFormat="1" applyFont="1" applyFill="1" applyBorder="1" applyAlignment="1" applyProtection="1">
      <alignment horizontal="center"/>
    </xf>
    <xf numFmtId="166" fontId="37" fillId="0" borderId="9" xfId="6" applyNumberFormat="1" applyFont="1" applyBorder="1" applyAlignment="1" applyProtection="1">
      <protection locked="0"/>
    </xf>
    <xf numFmtId="44" fontId="8" fillId="0" borderId="0" xfId="11" applyNumberFormat="1" applyFont="1" applyFill="1" applyBorder="1" applyAlignment="1">
      <alignment horizontal="center"/>
    </xf>
    <xf numFmtId="166" fontId="37" fillId="0" borderId="9" xfId="6" applyNumberFormat="1" applyFont="1" applyFill="1" applyBorder="1" applyAlignment="1" applyProtection="1">
      <alignment horizontal="center"/>
      <protection locked="0"/>
    </xf>
    <xf numFmtId="3" fontId="71" fillId="8" borderId="54" xfId="11" applyNumberFormat="1" applyFont="1" applyFill="1" applyBorder="1" applyAlignment="1" applyProtection="1">
      <alignment horizontal="centerContinuous" vertical="center"/>
    </xf>
    <xf numFmtId="3" fontId="71" fillId="8" borderId="54" xfId="11" applyNumberFormat="1" applyFont="1" applyFill="1" applyBorder="1" applyAlignment="1" applyProtection="1">
      <alignment horizontal="center" vertical="center"/>
    </xf>
    <xf numFmtId="3" fontId="71" fillId="8" borderId="54" xfId="11" applyNumberFormat="1" applyFont="1" applyFill="1" applyBorder="1" applyAlignment="1" applyProtection="1">
      <alignment vertical="center"/>
    </xf>
    <xf numFmtId="0" fontId="75" fillId="0" borderId="0" xfId="12" applyFont="1" applyAlignment="1">
      <alignment vertical="center"/>
    </xf>
    <xf numFmtId="0" fontId="76" fillId="9" borderId="0" xfId="12" applyFont="1" applyFill="1" applyAlignment="1">
      <alignment horizontal="left"/>
    </xf>
    <xf numFmtId="171" fontId="76" fillId="9" borderId="0" xfId="12" quotePrefix="1" applyNumberFormat="1" applyFont="1" applyFill="1" applyAlignment="1">
      <alignment horizontal="right"/>
    </xf>
    <xf numFmtId="171" fontId="76" fillId="9" borderId="0" xfId="12" applyNumberFormat="1" applyFont="1" applyFill="1" applyAlignment="1">
      <alignment horizontal="right"/>
    </xf>
    <xf numFmtId="166" fontId="37" fillId="0" borderId="9" xfId="10" applyNumberFormat="1" applyFont="1" applyFill="1" applyBorder="1" applyAlignment="1" applyProtection="1">
      <alignment horizontal="center"/>
    </xf>
    <xf numFmtId="166" fontId="37" fillId="0" borderId="15" xfId="6" applyNumberFormat="1" applyFont="1" applyBorder="1" applyAlignment="1" applyProtection="1">
      <alignment horizontal="center"/>
    </xf>
    <xf numFmtId="3" fontId="79" fillId="8" borderId="54" xfId="11" applyNumberFormat="1" applyFont="1" applyFill="1" applyBorder="1" applyAlignment="1" applyProtection="1">
      <alignment horizontal="centerContinuous" vertical="center"/>
    </xf>
    <xf numFmtId="165" fontId="74" fillId="0" borderId="0" xfId="13" applyNumberFormat="1" applyFont="1" applyFill="1" applyBorder="1" applyAlignment="1">
      <alignment horizontal="center"/>
    </xf>
    <xf numFmtId="44" fontId="8" fillId="0" borderId="0" xfId="11" applyFont="1" applyFill="1" applyBorder="1" applyAlignment="1">
      <alignment horizontal="center"/>
    </xf>
    <xf numFmtId="165" fontId="74" fillId="0" borderId="4" xfId="13" applyNumberFormat="1" applyFont="1" applyFill="1" applyBorder="1" applyAlignment="1">
      <alignment horizontal="center"/>
    </xf>
    <xf numFmtId="43" fontId="74" fillId="0" borderId="0" xfId="13" applyFont="1" applyFill="1" applyBorder="1" applyAlignment="1">
      <alignment horizontal="center"/>
    </xf>
    <xf numFmtId="166" fontId="55" fillId="0" borderId="0" xfId="6" applyNumberFormat="1" applyFont="1" applyBorder="1" applyProtection="1"/>
    <xf numFmtId="44" fontId="8" fillId="0" borderId="0" xfId="11" applyNumberFormat="1" applyFont="1" applyFill="1" applyBorder="1" applyAlignment="1">
      <alignment horizontal="left"/>
    </xf>
    <xf numFmtId="3" fontId="64" fillId="0" borderId="10" xfId="11" applyNumberFormat="1" applyFont="1" applyFill="1" applyBorder="1" applyAlignment="1">
      <alignment horizontal="center"/>
    </xf>
    <xf numFmtId="0" fontId="64" fillId="0" borderId="10" xfId="11" applyNumberFormat="1" applyFont="1" applyFill="1" applyBorder="1" applyAlignment="1">
      <alignment horizontal="center"/>
    </xf>
    <xf numFmtId="0" fontId="71" fillId="0" borderId="10" xfId="11" applyNumberFormat="1" applyFont="1" applyFill="1" applyBorder="1" applyAlignment="1">
      <alignment horizontal="center"/>
    </xf>
    <xf numFmtId="166" fontId="8" fillId="0" borderId="9" xfId="6" applyNumberFormat="1" applyFont="1" applyFill="1" applyBorder="1" applyAlignment="1" applyProtection="1">
      <alignment horizontal="center"/>
    </xf>
    <xf numFmtId="165" fontId="74" fillId="0" borderId="0" xfId="13" applyNumberFormat="1" applyFont="1" applyFill="1" applyBorder="1" applyAlignment="1" applyProtection="1">
      <alignment horizontal="center"/>
      <protection locked="0"/>
    </xf>
    <xf numFmtId="166" fontId="55" fillId="0" borderId="30" xfId="6" applyNumberFormat="1" applyFont="1" applyBorder="1" applyProtection="1"/>
    <xf numFmtId="165" fontId="74" fillId="0" borderId="4" xfId="13" applyNumberFormat="1" applyFont="1" applyFill="1" applyBorder="1" applyAlignment="1" applyProtection="1">
      <alignment horizontal="center"/>
      <protection locked="0"/>
    </xf>
    <xf numFmtId="166" fontId="55" fillId="0" borderId="9" xfId="6" applyNumberFormat="1" applyFont="1" applyBorder="1" applyProtection="1"/>
    <xf numFmtId="7" fontId="8" fillId="0" borderId="0" xfId="11" applyNumberFormat="1" applyFont="1" applyBorder="1" applyAlignment="1" applyProtection="1">
      <alignment horizontal="center"/>
    </xf>
    <xf numFmtId="7" fontId="74" fillId="19" borderId="0" xfId="11" applyNumberFormat="1" applyFont="1" applyFill="1" applyBorder="1" applyAlignment="1" applyProtection="1">
      <alignment horizontal="center"/>
      <protection locked="0"/>
    </xf>
    <xf numFmtId="7" fontId="74" fillId="0" borderId="0" xfId="11" applyNumberFormat="1" applyFont="1" applyFill="1" applyBorder="1" applyAlignment="1" applyProtection="1">
      <alignment horizontal="center"/>
      <protection locked="0"/>
    </xf>
    <xf numFmtId="7" fontId="8" fillId="0" borderId="4" xfId="11" applyNumberFormat="1" applyFont="1" applyBorder="1" applyAlignment="1" applyProtection="1">
      <alignment horizontal="center"/>
    </xf>
    <xf numFmtId="7" fontId="74" fillId="19" borderId="4" xfId="11" applyNumberFormat="1" applyFont="1" applyFill="1" applyBorder="1" applyAlignment="1" applyProtection="1">
      <alignment horizontal="center"/>
      <protection locked="0"/>
    </xf>
    <xf numFmtId="7" fontId="74" fillId="0" borderId="4" xfId="11" applyNumberFormat="1" applyFont="1" applyFill="1" applyBorder="1" applyAlignment="1" applyProtection="1">
      <alignment horizontal="center"/>
      <protection locked="0"/>
    </xf>
    <xf numFmtId="7" fontId="74" fillId="19" borderId="0" xfId="11" applyNumberFormat="1" applyFont="1" applyFill="1" applyBorder="1" applyAlignment="1" applyProtection="1">
      <alignment horizontal="center"/>
    </xf>
    <xf numFmtId="7" fontId="74" fillId="0" borderId="0" xfId="11" applyNumberFormat="1" applyFont="1" applyFill="1" applyBorder="1" applyAlignment="1">
      <alignment horizontal="center"/>
    </xf>
    <xf numFmtId="7" fontId="74" fillId="19" borderId="4" xfId="11" applyNumberFormat="1" applyFont="1" applyFill="1" applyBorder="1" applyAlignment="1" applyProtection="1">
      <alignment horizontal="center"/>
    </xf>
    <xf numFmtId="7" fontId="74" fillId="0" borderId="4" xfId="11" applyNumberFormat="1" applyFont="1" applyFill="1" applyBorder="1" applyAlignment="1">
      <alignment horizontal="center"/>
    </xf>
    <xf numFmtId="0" fontId="19" fillId="7" borderId="0" xfId="14" applyFont="1" applyFill="1" applyAlignment="1" applyProtection="1">
      <alignment horizontal="left"/>
      <protection locked="0"/>
    </xf>
    <xf numFmtId="0" fontId="19" fillId="7" borderId="0" xfId="14" applyFont="1" applyFill="1" applyAlignment="1">
      <alignment horizontal="centerContinuous"/>
    </xf>
    <xf numFmtId="0" fontId="19" fillId="7" borderId="0" xfId="14" applyFont="1" applyFill="1" applyAlignment="1"/>
    <xf numFmtId="0" fontId="19" fillId="7" borderId="0" xfId="14" applyFont="1" applyFill="1" applyAlignment="1">
      <alignment horizontal="center"/>
    </xf>
    <xf numFmtId="0" fontId="86" fillId="0" borderId="0" xfId="14"/>
    <xf numFmtId="0" fontId="86" fillId="7" borderId="0" xfId="14" applyFill="1" applyAlignment="1">
      <alignment horizontal="centerContinuous"/>
    </xf>
    <xf numFmtId="0" fontId="19" fillId="7" borderId="0" xfId="14" applyFont="1" applyFill="1" applyAlignment="1">
      <alignment horizontal="left"/>
    </xf>
    <xf numFmtId="169" fontId="86" fillId="7" borderId="0" xfId="14" applyNumberFormat="1" applyFill="1" applyAlignment="1">
      <alignment horizontal="centerContinuous"/>
    </xf>
    <xf numFmtId="0" fontId="86" fillId="7" borderId="0" xfId="14" applyFill="1"/>
    <xf numFmtId="0" fontId="87" fillId="7" borderId="0" xfId="14" applyFont="1" applyFill="1" applyBorder="1" applyAlignment="1">
      <alignment horizontal="centerContinuous"/>
    </xf>
    <xf numFmtId="0" fontId="54" fillId="0" borderId="0" xfId="14" applyFont="1"/>
    <xf numFmtId="0" fontId="26" fillId="7" borderId="0" xfId="14" applyFont="1" applyFill="1" applyAlignment="1">
      <alignment horizontal="left"/>
    </xf>
    <xf numFmtId="0" fontId="86" fillId="0" borderId="0" xfId="14" applyProtection="1">
      <protection locked="0"/>
    </xf>
    <xf numFmtId="0" fontId="55" fillId="14" borderId="12" xfId="14" applyFont="1" applyFill="1" applyBorder="1" applyAlignment="1">
      <alignment horizontal="center"/>
    </xf>
    <xf numFmtId="0" fontId="55" fillId="14" borderId="13" xfId="14" applyFont="1" applyFill="1" applyBorder="1" applyAlignment="1">
      <alignment horizontal="center"/>
    </xf>
    <xf numFmtId="0" fontId="55" fillId="14" borderId="20" xfId="14" applyFont="1" applyFill="1" applyBorder="1" applyAlignment="1">
      <alignment horizontal="center"/>
    </xf>
    <xf numFmtId="0" fontId="56" fillId="14" borderId="20" xfId="14" applyFont="1" applyFill="1" applyBorder="1" applyAlignment="1">
      <alignment horizontal="center"/>
    </xf>
    <xf numFmtId="0" fontId="57" fillId="14" borderId="20" xfId="14" applyFont="1" applyFill="1" applyBorder="1" applyAlignment="1">
      <alignment horizontal="center"/>
    </xf>
    <xf numFmtId="0" fontId="48" fillId="14" borderId="12" xfId="14" applyFont="1" applyFill="1" applyBorder="1"/>
    <xf numFmtId="0" fontId="48" fillId="14" borderId="13" xfId="14" applyFont="1" applyFill="1" applyBorder="1"/>
    <xf numFmtId="0" fontId="57" fillId="14" borderId="20" xfId="14" applyFont="1" applyFill="1" applyBorder="1" applyAlignment="1">
      <alignment horizontal="center" wrapText="1"/>
    </xf>
    <xf numFmtId="0" fontId="57" fillId="14" borderId="21" xfId="14" applyFont="1" applyFill="1" applyBorder="1" applyAlignment="1">
      <alignment horizontal="center"/>
    </xf>
    <xf numFmtId="0" fontId="58" fillId="14" borderId="7" xfId="14" applyFont="1" applyFill="1" applyBorder="1" applyAlignment="1">
      <alignment horizontal="centerContinuous"/>
    </xf>
    <xf numFmtId="0" fontId="58" fillId="14" borderId="8" xfId="14" applyFont="1" applyFill="1" applyBorder="1" applyAlignment="1">
      <alignment horizontal="centerContinuous"/>
    </xf>
    <xf numFmtId="0" fontId="58" fillId="14" borderId="15" xfId="14" applyFont="1" applyFill="1" applyBorder="1" applyAlignment="1">
      <alignment horizontal="center"/>
    </xf>
    <xf numFmtId="0" fontId="56" fillId="14" borderId="15" xfId="14" applyFont="1" applyFill="1" applyBorder="1" applyAlignment="1">
      <alignment horizontal="center"/>
    </xf>
    <xf numFmtId="0" fontId="57" fillId="14" borderId="15" xfId="14" applyFont="1" applyFill="1" applyBorder="1" applyAlignment="1">
      <alignment horizontal="center"/>
    </xf>
    <xf numFmtId="0" fontId="57" fillId="14" borderId="15" xfId="14" applyFont="1" applyFill="1" applyBorder="1" applyAlignment="1">
      <alignment horizontal="center" wrapText="1"/>
    </xf>
    <xf numFmtId="0" fontId="55" fillId="14" borderId="21" xfId="14" applyFont="1" applyFill="1" applyBorder="1" applyAlignment="1">
      <alignment horizontal="centerContinuous"/>
    </xf>
    <xf numFmtId="0" fontId="55" fillId="14" borderId="9" xfId="14" applyFont="1" applyFill="1" applyBorder="1" applyAlignment="1">
      <alignment horizontal="center"/>
    </xf>
    <xf numFmtId="0" fontId="55" fillId="14" borderId="15" xfId="14" applyFont="1" applyFill="1" applyBorder="1" applyAlignment="1">
      <alignment horizontal="center"/>
    </xf>
    <xf numFmtId="0" fontId="4" fillId="7" borderId="0" xfId="14" applyFont="1" applyFill="1"/>
    <xf numFmtId="0" fontId="86" fillId="7" borderId="0" xfId="14" applyFill="1" applyProtection="1"/>
    <xf numFmtId="0" fontId="59" fillId="15" borderId="5" xfId="14" applyFont="1" applyFill="1" applyBorder="1" applyAlignment="1">
      <alignment horizontal="center"/>
    </xf>
    <xf numFmtId="0" fontId="60" fillId="15" borderId="6" xfId="14" applyFont="1" applyFill="1" applyBorder="1" applyAlignment="1">
      <alignment horizontal="center"/>
    </xf>
    <xf numFmtId="0" fontId="61" fillId="15" borderId="21" xfId="14" applyFont="1" applyFill="1" applyBorder="1" applyAlignment="1">
      <alignment horizontal="centerContinuous"/>
    </xf>
    <xf numFmtId="0" fontId="59" fillId="15" borderId="12" xfId="14" applyFont="1" applyFill="1" applyBorder="1" applyAlignment="1">
      <alignment horizontal="center"/>
    </xf>
    <xf numFmtId="0" fontId="59" fillId="15" borderId="13" xfId="14" applyFont="1" applyFill="1" applyBorder="1" applyAlignment="1">
      <alignment horizontal="center"/>
    </xf>
    <xf numFmtId="0" fontId="61" fillId="15" borderId="21" xfId="14" applyFont="1" applyFill="1" applyBorder="1" applyAlignment="1">
      <alignment horizontal="center"/>
    </xf>
    <xf numFmtId="0" fontId="59" fillId="15" borderId="7" xfId="14" applyFont="1" applyFill="1" applyBorder="1" applyAlignment="1">
      <alignment horizontal="centerContinuous"/>
    </xf>
    <xf numFmtId="0" fontId="59" fillId="15" borderId="8" xfId="14" applyFont="1" applyFill="1" applyBorder="1" applyAlignment="1">
      <alignment horizontal="centerContinuous"/>
    </xf>
    <xf numFmtId="0" fontId="59" fillId="15" borderId="8" xfId="14" applyFont="1" applyFill="1" applyBorder="1" applyAlignment="1">
      <alignment horizontal="center"/>
    </xf>
    <xf numFmtId="0" fontId="59" fillId="15" borderId="8" xfId="14" applyFont="1" applyFill="1" applyBorder="1" applyAlignment="1">
      <alignment horizontal="center" wrapText="1"/>
    </xf>
    <xf numFmtId="0" fontId="61" fillId="15" borderId="15" xfId="14" applyFont="1" applyFill="1" applyBorder="1" applyAlignment="1">
      <alignment horizontal="center"/>
    </xf>
    <xf numFmtId="0" fontId="62" fillId="15" borderId="21" xfId="14" applyFont="1" applyFill="1" applyBorder="1" applyAlignment="1">
      <alignment horizontal="centerContinuous"/>
    </xf>
    <xf numFmtId="0" fontId="62" fillId="15" borderId="9" xfId="14" applyFont="1" applyFill="1" applyBorder="1" applyAlignment="1">
      <alignment horizontal="center"/>
    </xf>
    <xf numFmtId="0" fontId="62" fillId="15" borderId="15" xfId="14" applyFont="1" applyFill="1" applyBorder="1" applyAlignment="1">
      <alignment horizontal="center"/>
    </xf>
    <xf numFmtId="0" fontId="62" fillId="15" borderId="9" xfId="14" applyFont="1" applyFill="1" applyBorder="1" applyAlignment="1">
      <alignment horizontal="centerContinuous"/>
    </xf>
    <xf numFmtId="0" fontId="37" fillId="16" borderId="5" xfId="14" applyFont="1" applyFill="1" applyBorder="1"/>
    <xf numFmtId="0" fontId="37" fillId="16" borderId="11" xfId="14" applyFont="1" applyFill="1" applyBorder="1"/>
    <xf numFmtId="0" fontId="37" fillId="16" borderId="21" xfId="14" applyFont="1" applyFill="1" applyBorder="1"/>
    <xf numFmtId="0" fontId="37" fillId="16" borderId="21" xfId="14" applyFont="1" applyFill="1" applyBorder="1" applyAlignment="1">
      <alignment horizontal="center"/>
    </xf>
    <xf numFmtId="0" fontId="37" fillId="16" borderId="1" xfId="14" applyFont="1" applyFill="1" applyBorder="1" applyAlignment="1">
      <alignment horizontal="centerContinuous"/>
    </xf>
    <xf numFmtId="0" fontId="37" fillId="16" borderId="3" xfId="14" applyFont="1" applyFill="1" applyBorder="1" applyAlignment="1">
      <alignment horizontal="centerContinuous"/>
    </xf>
    <xf numFmtId="0" fontId="58" fillId="16" borderId="12" xfId="14" applyFont="1" applyFill="1" applyBorder="1"/>
    <xf numFmtId="0" fontId="58" fillId="16" borderId="0" xfId="14" applyFont="1" applyFill="1" applyBorder="1"/>
    <xf numFmtId="0" fontId="58" fillId="16" borderId="20" xfId="14" applyFont="1" applyFill="1" applyBorder="1"/>
    <xf numFmtId="0" fontId="58" fillId="16" borderId="20" xfId="14" applyFont="1" applyFill="1" applyBorder="1" applyAlignment="1">
      <alignment horizontal="center"/>
    </xf>
    <xf numFmtId="0" fontId="87" fillId="7" borderId="4" xfId="14" applyFont="1" applyFill="1" applyBorder="1" applyAlignment="1">
      <alignment horizontal="centerContinuous"/>
    </xf>
    <xf numFmtId="0" fontId="58" fillId="16" borderId="15" xfId="14" applyFont="1" applyFill="1" applyBorder="1" applyAlignment="1">
      <alignment horizontal="centerContinuous"/>
    </xf>
    <xf numFmtId="0" fontId="58" fillId="16" borderId="15" xfId="14" applyFont="1" applyFill="1" applyBorder="1" applyAlignment="1">
      <alignment horizontal="center"/>
    </xf>
    <xf numFmtId="0" fontId="55" fillId="16" borderId="9" xfId="14" applyFont="1" applyFill="1" applyBorder="1" applyAlignment="1">
      <alignment horizontal="centerContinuous"/>
    </xf>
    <xf numFmtId="0" fontId="55" fillId="16" borderId="9" xfId="14" applyFont="1" applyFill="1" applyBorder="1" applyAlignment="1">
      <alignment horizontal="center"/>
    </xf>
    <xf numFmtId="0" fontId="55" fillId="16" borderId="9" xfId="14" applyFont="1" applyFill="1" applyBorder="1" applyAlignment="1">
      <alignment horizontal="center" wrapText="1"/>
    </xf>
    <xf numFmtId="0" fontId="9" fillId="16" borderId="1" xfId="14" applyFont="1" applyFill="1" applyBorder="1" applyAlignment="1">
      <alignment horizontal="centerContinuous"/>
    </xf>
    <xf numFmtId="0" fontId="86" fillId="16" borderId="2" xfId="14" applyFill="1" applyBorder="1" applyAlignment="1">
      <alignment horizontal="centerContinuous"/>
    </xf>
    <xf numFmtId="0" fontId="9" fillId="16" borderId="3" xfId="14" applyFont="1" applyFill="1" applyBorder="1" applyAlignment="1">
      <alignment horizontal="centerContinuous"/>
    </xf>
    <xf numFmtId="0" fontId="55" fillId="16" borderId="21" xfId="14" applyFont="1" applyFill="1" applyBorder="1" applyAlignment="1">
      <alignment horizontal="centerContinuous"/>
    </xf>
    <xf numFmtId="166" fontId="37" fillId="0" borderId="9" xfId="14" applyNumberFormat="1" applyFont="1" applyBorder="1" applyAlignment="1" applyProtection="1">
      <protection locked="0"/>
    </xf>
    <xf numFmtId="0" fontId="55" fillId="17" borderId="15" xfId="14" applyFont="1" applyFill="1" applyBorder="1" applyAlignment="1">
      <alignment horizontal="center"/>
    </xf>
    <xf numFmtId="0" fontId="55" fillId="6" borderId="15" xfId="14" applyFont="1" applyFill="1" applyBorder="1" applyAlignment="1">
      <alignment horizontal="center"/>
    </xf>
    <xf numFmtId="0" fontId="55" fillId="14" borderId="5" xfId="14" applyFont="1" applyFill="1" applyBorder="1" applyAlignment="1">
      <alignment horizontal="center"/>
    </xf>
    <xf numFmtId="0" fontId="55" fillId="14" borderId="21" xfId="14" applyFont="1" applyFill="1" applyBorder="1" applyAlignment="1">
      <alignment horizontal="center"/>
    </xf>
    <xf numFmtId="0" fontId="56" fillId="14" borderId="21" xfId="14" applyFont="1" applyFill="1" applyBorder="1" applyAlignment="1">
      <alignment horizontal="center"/>
    </xf>
    <xf numFmtId="0" fontId="57" fillId="14" borderId="21" xfId="14" applyFont="1" applyFill="1" applyBorder="1" applyAlignment="1">
      <alignment horizontal="centerContinuous"/>
    </xf>
    <xf numFmtId="0" fontId="57" fillId="14" borderId="1" xfId="14" applyFont="1" applyFill="1" applyBorder="1" applyAlignment="1">
      <alignment horizontal="centerContinuous"/>
    </xf>
    <xf numFmtId="0" fontId="57" fillId="14" borderId="3" xfId="14" applyFont="1" applyFill="1" applyBorder="1" applyAlignment="1">
      <alignment horizontal="centerContinuous"/>
    </xf>
    <xf numFmtId="0" fontId="86" fillId="14" borderId="12" xfId="14" applyFill="1" applyBorder="1"/>
    <xf numFmtId="0" fontId="86" fillId="14" borderId="20" xfId="14" applyFill="1" applyBorder="1"/>
    <xf numFmtId="0" fontId="58" fillId="14" borderId="15" xfId="14" applyFont="1" applyFill="1" applyBorder="1" applyAlignment="1">
      <alignment horizontal="centerContinuous"/>
    </xf>
    <xf numFmtId="0" fontId="59" fillId="15" borderId="1" xfId="14" applyFont="1" applyFill="1" applyBorder="1" applyAlignment="1">
      <alignment horizontal="centerContinuous"/>
    </xf>
    <xf numFmtId="0" fontId="65" fillId="15" borderId="3" xfId="14" applyFont="1" applyFill="1" applyBorder="1" applyAlignment="1">
      <alignment horizontal="centerContinuous"/>
    </xf>
    <xf numFmtId="0" fontId="66" fillId="15" borderId="13" xfId="14" applyFont="1" applyFill="1" applyBorder="1" applyAlignment="1">
      <alignment horizontal="center"/>
    </xf>
    <xf numFmtId="0" fontId="61" fillId="15" borderId="20" xfId="14" applyFont="1" applyFill="1" applyBorder="1" applyAlignment="1">
      <alignment horizontal="center"/>
    </xf>
    <xf numFmtId="0" fontId="58" fillId="16" borderId="15" xfId="14" applyFont="1" applyFill="1" applyBorder="1" applyAlignment="1"/>
    <xf numFmtId="0" fontId="3" fillId="0" borderId="0" xfId="14" applyFont="1" applyProtection="1"/>
    <xf numFmtId="0" fontId="86" fillId="0" borderId="0" xfId="14" applyProtection="1"/>
    <xf numFmtId="0" fontId="88" fillId="0" borderId="0" xfId="14" applyFont="1" applyProtection="1"/>
    <xf numFmtId="0" fontId="36" fillId="0" borderId="0" xfId="14" applyFont="1" applyProtection="1"/>
    <xf numFmtId="0" fontId="87" fillId="7" borderId="0" xfId="14" applyFont="1" applyFill="1" applyBorder="1" applyAlignment="1" applyProtection="1">
      <alignment horizontal="centerContinuous"/>
    </xf>
    <xf numFmtId="0" fontId="55" fillId="14" borderId="6" xfId="14" applyFont="1" applyFill="1" applyBorder="1" applyAlignment="1">
      <alignment horizontal="center"/>
    </xf>
    <xf numFmtId="0" fontId="57" fillId="14" borderId="9" xfId="14" applyFont="1" applyFill="1" applyBorder="1" applyAlignment="1">
      <alignment horizontal="centerContinuous"/>
    </xf>
    <xf numFmtId="0" fontId="57" fillId="14" borderId="21" xfId="14" applyFont="1" applyFill="1" applyBorder="1" applyAlignment="1"/>
    <xf numFmtId="0" fontId="86" fillId="14" borderId="13" xfId="14" applyFill="1" applyBorder="1"/>
    <xf numFmtId="0" fontId="26" fillId="7" borderId="0" xfId="14" applyFont="1" applyFill="1" applyAlignment="1" applyProtection="1">
      <alignment horizontal="left"/>
    </xf>
    <xf numFmtId="0" fontId="86" fillId="14" borderId="1" xfId="14" applyFill="1" applyBorder="1" applyAlignment="1" applyProtection="1">
      <alignment horizontal="left"/>
    </xf>
    <xf numFmtId="0" fontId="86" fillId="14" borderId="2" xfId="14" applyFill="1" applyBorder="1" applyAlignment="1" applyProtection="1">
      <alignment horizontal="left"/>
    </xf>
    <xf numFmtId="0" fontId="4" fillId="7" borderId="0" xfId="14" applyFont="1" applyFill="1" applyAlignment="1" applyProtection="1">
      <alignment horizontal="left"/>
    </xf>
    <xf numFmtId="0" fontId="86" fillId="7" borderId="0" xfId="14" applyFill="1" applyAlignment="1" applyProtection="1">
      <alignment horizontal="left"/>
    </xf>
    <xf numFmtId="0" fontId="55" fillId="14" borderId="1" xfId="14" applyFont="1" applyFill="1" applyBorder="1" applyAlignment="1" applyProtection="1">
      <alignment horizontal="left"/>
    </xf>
    <xf numFmtId="0" fontId="55" fillId="14" borderId="3" xfId="14" applyFont="1" applyFill="1" applyBorder="1" applyAlignment="1" applyProtection="1">
      <alignment horizontal="left"/>
    </xf>
    <xf numFmtId="0" fontId="55" fillId="14" borderId="9" xfId="14" applyFont="1" applyFill="1" applyBorder="1" applyAlignment="1" applyProtection="1">
      <alignment horizontal="center"/>
    </xf>
    <xf numFmtId="165" fontId="37" fillId="0" borderId="9" xfId="14" applyNumberFormat="1" applyFont="1" applyFill="1" applyBorder="1" applyAlignment="1" applyProtection="1">
      <alignment horizontal="center"/>
      <protection locked="0"/>
    </xf>
    <xf numFmtId="0" fontId="56" fillId="0" borderId="0" xfId="14" applyFont="1" applyProtection="1"/>
    <xf numFmtId="9" fontId="55" fillId="0" borderId="0" xfId="14" applyNumberFormat="1" applyFont="1" applyBorder="1" applyProtection="1"/>
    <xf numFmtId="0" fontId="67" fillId="0" borderId="0" xfId="14" applyFont="1" applyProtection="1"/>
    <xf numFmtId="0" fontId="68" fillId="0" borderId="0" xfId="14" quotePrefix="1" applyFont="1" applyAlignment="1" applyProtection="1">
      <alignment horizontal="center"/>
    </xf>
    <xf numFmtId="0" fontId="8" fillId="0" borderId="0" xfId="14" applyFont="1" applyAlignment="1" applyProtection="1">
      <alignment wrapText="1"/>
    </xf>
    <xf numFmtId="0" fontId="86" fillId="0" borderId="0" xfId="14" applyAlignment="1" applyProtection="1">
      <alignment horizontal="centerContinuous" wrapText="1"/>
    </xf>
    <xf numFmtId="0" fontId="5" fillId="0" borderId="0" xfId="14" applyFont="1" applyProtection="1"/>
    <xf numFmtId="0" fontId="69" fillId="0" borderId="0" xfId="14" applyFont="1" applyProtection="1"/>
    <xf numFmtId="0" fontId="8" fillId="18" borderId="22" xfId="14" applyFont="1" applyFill="1" applyBorder="1" applyProtection="1"/>
    <xf numFmtId="0" fontId="70" fillId="0" borderId="17" xfId="14" applyFont="1" applyBorder="1" applyAlignment="1" applyProtection="1">
      <alignment horizontal="centerContinuous"/>
    </xf>
    <xf numFmtId="0" fontId="86" fillId="0" borderId="18" xfId="14" applyBorder="1" applyAlignment="1">
      <alignment horizontal="centerContinuous"/>
    </xf>
    <xf numFmtId="0" fontId="86" fillId="0" borderId="19" xfId="14" applyBorder="1" applyAlignment="1">
      <alignment horizontal="centerContinuous"/>
    </xf>
    <xf numFmtId="0" fontId="70" fillId="18" borderId="41" xfId="14" applyFont="1" applyFill="1" applyBorder="1" applyProtection="1"/>
    <xf numFmtId="0" fontId="70" fillId="0" borderId="17" xfId="14" applyFont="1" applyBorder="1" applyAlignment="1" applyProtection="1">
      <alignment horizontal="center"/>
    </xf>
    <xf numFmtId="0" fontId="70" fillId="7" borderId="18" xfId="14" applyFont="1" applyFill="1" applyBorder="1" applyAlignment="1" applyProtection="1">
      <alignment horizontal="center"/>
    </xf>
    <xf numFmtId="0" fontId="70" fillId="0" borderId="18" xfId="14" applyFont="1" applyBorder="1" applyAlignment="1" applyProtection="1">
      <alignment horizontal="center"/>
    </xf>
    <xf numFmtId="0" fontId="70" fillId="0" borderId="19" xfId="14" applyFont="1" applyBorder="1" applyAlignment="1" applyProtection="1">
      <alignment horizontal="center"/>
    </xf>
    <xf numFmtId="0" fontId="70" fillId="7" borderId="10" xfId="14" applyFont="1" applyFill="1" applyBorder="1" applyAlignment="1" applyProtection="1">
      <alignment horizontal="center"/>
    </xf>
    <xf numFmtId="0" fontId="70" fillId="0" borderId="25" xfId="14" applyFont="1" applyBorder="1" applyAlignment="1" applyProtection="1">
      <alignment horizontal="center"/>
    </xf>
    <xf numFmtId="0" fontId="70" fillId="18" borderId="41" xfId="14" applyFont="1" applyFill="1" applyBorder="1" applyAlignment="1" applyProtection="1">
      <alignment horizontal="center"/>
    </xf>
    <xf numFmtId="165" fontId="56" fillId="0" borderId="42" xfId="14" applyNumberFormat="1" applyFont="1" applyBorder="1" applyAlignment="1" applyProtection="1">
      <alignment horizontal="center"/>
    </xf>
    <xf numFmtId="165" fontId="56" fillId="7" borderId="43" xfId="14" applyNumberFormat="1" applyFont="1" applyFill="1" applyBorder="1" applyAlignment="1" applyProtection="1">
      <alignment horizontal="center"/>
    </xf>
    <xf numFmtId="165" fontId="56" fillId="0" borderId="43" xfId="14" applyNumberFormat="1" applyFont="1" applyBorder="1" applyAlignment="1" applyProtection="1">
      <alignment horizontal="center"/>
    </xf>
    <xf numFmtId="165" fontId="56" fillId="0" borderId="44" xfId="14" applyNumberFormat="1" applyFont="1" applyBorder="1" applyAlignment="1" applyProtection="1">
      <alignment horizontal="center"/>
    </xf>
    <xf numFmtId="4" fontId="56" fillId="7" borderId="43" xfId="14" applyNumberFormat="1" applyFont="1" applyFill="1" applyBorder="1" applyAlignment="1" applyProtection="1">
      <alignment horizontal="center"/>
    </xf>
    <xf numFmtId="4" fontId="56" fillId="0" borderId="43" xfId="14" applyNumberFormat="1" applyFont="1" applyBorder="1" applyAlignment="1" applyProtection="1">
      <alignment horizontal="center"/>
    </xf>
    <xf numFmtId="4" fontId="56" fillId="0" borderId="44" xfId="14" applyNumberFormat="1" applyFont="1" applyBorder="1" applyAlignment="1" applyProtection="1">
      <alignment horizontal="center"/>
    </xf>
    <xf numFmtId="4" fontId="56" fillId="0" borderId="34" xfId="14" applyNumberFormat="1" applyFont="1" applyBorder="1" applyAlignment="1" applyProtection="1">
      <alignment horizontal="center"/>
    </xf>
    <xf numFmtId="4" fontId="56" fillId="7" borderId="0" xfId="14" applyNumberFormat="1" applyFont="1" applyFill="1" applyBorder="1" applyAlignment="1" applyProtection="1">
      <alignment horizontal="center"/>
    </xf>
    <xf numFmtId="4" fontId="56" fillId="0" borderId="0" xfId="14" applyNumberFormat="1" applyFont="1" applyBorder="1" applyAlignment="1" applyProtection="1">
      <alignment horizontal="center"/>
    </xf>
    <xf numFmtId="4" fontId="56" fillId="0" borderId="35" xfId="14" applyNumberFormat="1" applyFont="1" applyBorder="1" applyAlignment="1" applyProtection="1">
      <alignment horizontal="center"/>
    </xf>
    <xf numFmtId="4" fontId="56" fillId="0" borderId="45" xfId="14" applyNumberFormat="1" applyFont="1" applyBorder="1" applyAlignment="1" applyProtection="1">
      <alignment horizontal="center"/>
    </xf>
    <xf numFmtId="4" fontId="56" fillId="7" borderId="37" xfId="14" applyNumberFormat="1" applyFont="1" applyFill="1" applyBorder="1" applyAlignment="1" applyProtection="1">
      <alignment horizontal="center"/>
    </xf>
    <xf numFmtId="4" fontId="56" fillId="0" borderId="37" xfId="14" applyNumberFormat="1" applyFont="1" applyBorder="1" applyAlignment="1" applyProtection="1">
      <alignment horizontal="center"/>
    </xf>
    <xf numFmtId="4" fontId="56" fillId="0" borderId="46" xfId="14" applyNumberFormat="1" applyFont="1" applyBorder="1" applyAlignment="1" applyProtection="1">
      <alignment horizontal="center"/>
    </xf>
    <xf numFmtId="0" fontId="70" fillId="18" borderId="47" xfId="14" applyFont="1" applyFill="1" applyBorder="1" applyAlignment="1" applyProtection="1">
      <alignment horizontal="center"/>
    </xf>
    <xf numFmtId="4" fontId="56" fillId="0" borderId="24" xfId="14" applyNumberFormat="1" applyFont="1" applyBorder="1" applyAlignment="1" applyProtection="1">
      <alignment horizontal="center"/>
    </xf>
    <xf numFmtId="4" fontId="56" fillId="7" borderId="10" xfId="14" applyNumberFormat="1" applyFont="1" applyFill="1" applyBorder="1" applyAlignment="1" applyProtection="1">
      <alignment horizontal="center"/>
    </xf>
    <xf numFmtId="4" fontId="56" fillId="0" borderId="10" xfId="14" applyNumberFormat="1" applyFont="1" applyBorder="1" applyAlignment="1" applyProtection="1">
      <alignment horizontal="center"/>
    </xf>
    <xf numFmtId="4" fontId="56" fillId="0" borderId="25" xfId="14" applyNumberFormat="1" applyFont="1" applyBorder="1" applyAlignment="1" applyProtection="1">
      <alignment horizontal="center"/>
    </xf>
    <xf numFmtId="0" fontId="5" fillId="0" borderId="0" xfId="14" applyFont="1" applyAlignment="1" applyProtection="1">
      <alignment horizontal="left"/>
    </xf>
    <xf numFmtId="0" fontId="8" fillId="0" borderId="0" xfId="14" applyFont="1" applyProtection="1"/>
    <xf numFmtId="0" fontId="8" fillId="18" borderId="48" xfId="14" applyFont="1" applyFill="1" applyBorder="1" applyProtection="1"/>
    <xf numFmtId="165" fontId="56" fillId="0" borderId="22" xfId="14" applyNumberFormat="1" applyFont="1" applyBorder="1" applyAlignment="1" applyProtection="1">
      <alignment horizontal="center"/>
    </xf>
    <xf numFmtId="165" fontId="56" fillId="7" borderId="26" xfId="14" applyNumberFormat="1" applyFont="1" applyFill="1" applyBorder="1" applyAlignment="1" applyProtection="1">
      <alignment horizontal="center"/>
    </xf>
    <xf numFmtId="165" fontId="56" fillId="0" borderId="26" xfId="14" applyNumberFormat="1" applyFont="1" applyBorder="1" applyAlignment="1" applyProtection="1">
      <alignment horizontal="center"/>
    </xf>
    <xf numFmtId="165" fontId="56" fillId="0" borderId="23" xfId="14" applyNumberFormat="1" applyFont="1" applyBorder="1" applyAlignment="1" applyProtection="1">
      <alignment horizontal="center"/>
    </xf>
    <xf numFmtId="4" fontId="56" fillId="7" borderId="26" xfId="14" applyNumberFormat="1" applyFont="1" applyFill="1" applyBorder="1" applyAlignment="1" applyProtection="1">
      <alignment horizontal="center"/>
    </xf>
    <xf numFmtId="4" fontId="56" fillId="0" borderId="26" xfId="14" applyNumberFormat="1" applyFont="1" applyBorder="1" applyAlignment="1" applyProtection="1">
      <alignment horizontal="center"/>
    </xf>
    <xf numFmtId="4" fontId="56" fillId="0" borderId="23" xfId="14" applyNumberFormat="1" applyFont="1" applyBorder="1" applyAlignment="1" applyProtection="1">
      <alignment horizontal="center"/>
    </xf>
    <xf numFmtId="0" fontId="70" fillId="18" borderId="49" xfId="14" applyFont="1" applyFill="1" applyBorder="1" applyAlignment="1" applyProtection="1">
      <alignment horizontal="center"/>
    </xf>
    <xf numFmtId="0" fontId="8" fillId="0" borderId="0" xfId="14" applyFont="1" applyFill="1" applyProtection="1"/>
    <xf numFmtId="0" fontId="42" fillId="8" borderId="0" xfId="14" applyFont="1" applyFill="1" applyProtection="1"/>
    <xf numFmtId="4" fontId="56" fillId="8" borderId="0" xfId="14" applyNumberFormat="1" applyFont="1" applyFill="1" applyBorder="1" applyAlignment="1" applyProtection="1">
      <alignment horizontal="center"/>
    </xf>
    <xf numFmtId="0" fontId="42" fillId="0" borderId="0" xfId="14" applyFont="1" applyProtection="1"/>
    <xf numFmtId="0" fontId="55" fillId="0" borderId="0" xfId="14" applyFont="1" applyFill="1" applyBorder="1" applyAlignment="1" applyProtection="1">
      <alignment horizontal="center"/>
    </xf>
    <xf numFmtId="4" fontId="48" fillId="0" borderId="0" xfId="14" applyNumberFormat="1" applyFont="1" applyFill="1" applyBorder="1" applyAlignment="1" applyProtection="1">
      <alignment horizontal="center"/>
    </xf>
    <xf numFmtId="0" fontId="5" fillId="0" borderId="0" xfId="14" quotePrefix="1" applyFont="1" applyAlignment="1" applyProtection="1">
      <alignment horizontal="left"/>
    </xf>
    <xf numFmtId="4" fontId="56" fillId="0" borderId="22" xfId="14" applyNumberFormat="1" applyFont="1" applyBorder="1" applyAlignment="1" applyProtection="1">
      <alignment horizontal="center"/>
    </xf>
    <xf numFmtId="4" fontId="56" fillId="0" borderId="50" xfId="14" applyNumberFormat="1" applyFont="1" applyBorder="1" applyAlignment="1" applyProtection="1">
      <alignment horizontal="center"/>
    </xf>
    <xf numFmtId="4" fontId="56" fillId="0" borderId="51" xfId="14" applyNumberFormat="1" applyFont="1" applyBorder="1" applyAlignment="1" applyProtection="1">
      <alignment horizontal="center"/>
    </xf>
    <xf numFmtId="4" fontId="56" fillId="0" borderId="52" xfId="14" applyNumberFormat="1" applyFont="1" applyBorder="1" applyAlignment="1" applyProtection="1">
      <alignment horizontal="center"/>
    </xf>
    <xf numFmtId="4" fontId="56" fillId="0" borderId="53" xfId="14" applyNumberFormat="1" applyFont="1" applyBorder="1" applyAlignment="1" applyProtection="1">
      <alignment horizontal="center"/>
    </xf>
    <xf numFmtId="0" fontId="55" fillId="0" borderId="0" xfId="14" applyFont="1" applyProtection="1"/>
    <xf numFmtId="7" fontId="56" fillId="0" borderId="22" xfId="14" applyNumberFormat="1" applyFont="1" applyBorder="1" applyAlignment="1" applyProtection="1">
      <alignment horizontal="center" vertical="center"/>
    </xf>
    <xf numFmtId="7" fontId="56" fillId="7" borderId="26" xfId="14" applyNumberFormat="1" applyFont="1" applyFill="1" applyBorder="1" applyAlignment="1" applyProtection="1">
      <alignment horizontal="center" vertical="center"/>
    </xf>
    <xf numFmtId="7" fontId="56" fillId="0" borderId="26" xfId="14" applyNumberFormat="1" applyFont="1" applyBorder="1" applyAlignment="1" applyProtection="1">
      <alignment horizontal="center" vertical="center"/>
    </xf>
    <xf numFmtId="7" fontId="56" fillId="0" borderId="23" xfId="14" applyNumberFormat="1" applyFont="1" applyBorder="1" applyAlignment="1" applyProtection="1">
      <alignment horizontal="center" vertical="center"/>
    </xf>
    <xf numFmtId="0" fontId="56" fillId="18" borderId="24" xfId="14" applyFont="1" applyFill="1" applyBorder="1" applyAlignment="1" applyProtection="1">
      <alignment horizontal="center" vertical="center"/>
    </xf>
    <xf numFmtId="7" fontId="56" fillId="0" borderId="24" xfId="14" applyNumberFormat="1" applyFont="1" applyBorder="1" applyAlignment="1" applyProtection="1">
      <alignment horizontal="center" vertical="center"/>
    </xf>
    <xf numFmtId="7" fontId="56" fillId="7" borderId="10" xfId="14" applyNumberFormat="1" applyFont="1" applyFill="1" applyBorder="1" applyAlignment="1" applyProtection="1">
      <alignment horizontal="center" vertical="center"/>
    </xf>
    <xf numFmtId="7" fontId="56" fillId="0" borderId="10" xfId="14" applyNumberFormat="1" applyFont="1" applyBorder="1" applyAlignment="1" applyProtection="1">
      <alignment horizontal="center" vertical="center"/>
    </xf>
    <xf numFmtId="7" fontId="56" fillId="0" borderId="25" xfId="14" applyNumberFormat="1" applyFont="1" applyBorder="1" applyAlignment="1" applyProtection="1">
      <alignment horizontal="center" vertical="center"/>
    </xf>
    <xf numFmtId="7" fontId="56" fillId="8" borderId="0" xfId="14" applyNumberFormat="1" applyFont="1" applyFill="1" applyBorder="1" applyAlignment="1" applyProtection="1">
      <alignment horizontal="center" vertical="center"/>
    </xf>
    <xf numFmtId="7" fontId="56" fillId="7" borderId="0" xfId="14" applyNumberFormat="1" applyFont="1" applyFill="1" applyBorder="1" applyAlignment="1" applyProtection="1">
      <alignment horizontal="center" vertical="center"/>
    </xf>
    <xf numFmtId="7" fontId="56" fillId="0" borderId="0" xfId="14" applyNumberFormat="1" applyFont="1" applyBorder="1" applyAlignment="1" applyProtection="1">
      <alignment horizontal="center" vertical="center"/>
    </xf>
    <xf numFmtId="1" fontId="8" fillId="0" borderId="0" xfId="14" applyNumberFormat="1" applyFont="1" applyProtection="1"/>
    <xf numFmtId="1" fontId="8" fillId="0" borderId="0" xfId="14" applyNumberFormat="1" applyFont="1" applyFill="1" applyProtection="1"/>
    <xf numFmtId="1" fontId="71" fillId="8" borderId="0" xfId="14" quotePrefix="1" applyNumberFormat="1" applyFont="1" applyFill="1" applyBorder="1" applyAlignment="1" applyProtection="1">
      <alignment horizontal="center" vertical="center"/>
    </xf>
    <xf numFmtId="0" fontId="72" fillId="9" borderId="0" xfId="14" applyFont="1" applyFill="1" applyBorder="1" applyAlignment="1" applyProtection="1">
      <alignment horizontal="centerContinuous"/>
    </xf>
    <xf numFmtId="0" fontId="73" fillId="9" borderId="0" xfId="14" applyFont="1" applyFill="1" applyAlignment="1" applyProtection="1">
      <alignment horizontal="centerContinuous"/>
    </xf>
    <xf numFmtId="0" fontId="64" fillId="0" borderId="0" xfId="14" quotePrefix="1" applyFont="1" applyBorder="1" applyAlignment="1" applyProtection="1">
      <alignment horizontal="center" vertical="center"/>
    </xf>
    <xf numFmtId="0" fontId="64" fillId="0" borderId="0" xfId="14" applyNumberFormat="1" applyFont="1" applyBorder="1" applyAlignment="1" applyProtection="1">
      <alignment horizontal="center"/>
    </xf>
    <xf numFmtId="165" fontId="74" fillId="19" borderId="0" xfId="14" applyNumberFormat="1" applyFont="1" applyFill="1" applyBorder="1" applyAlignment="1" applyProtection="1">
      <alignment horizontal="center"/>
      <protection locked="0"/>
    </xf>
    <xf numFmtId="165" fontId="74" fillId="0" borderId="0" xfId="14" applyNumberFormat="1" applyFont="1" applyFill="1" applyBorder="1" applyAlignment="1" applyProtection="1">
      <alignment horizontal="center"/>
      <protection locked="0"/>
    </xf>
    <xf numFmtId="170" fontId="64" fillId="0" borderId="0" xfId="14" applyNumberFormat="1" applyFont="1" applyBorder="1" applyAlignment="1" applyProtection="1">
      <alignment horizontal="center"/>
    </xf>
    <xf numFmtId="4" fontId="74" fillId="0" borderId="11" xfId="14" applyNumberFormat="1" applyFont="1" applyBorder="1" applyAlignment="1" applyProtection="1">
      <alignment horizontal="center"/>
      <protection locked="0"/>
    </xf>
    <xf numFmtId="170" fontId="64" fillId="19" borderId="0" xfId="14" applyNumberFormat="1" applyFont="1" applyFill="1" applyBorder="1" applyAlignment="1" applyProtection="1">
      <alignment horizontal="center"/>
    </xf>
    <xf numFmtId="4" fontId="74" fillId="19" borderId="0" xfId="14" applyNumberFormat="1" applyFont="1" applyFill="1" applyBorder="1" applyAlignment="1" applyProtection="1">
      <alignment horizontal="center"/>
      <protection locked="0"/>
    </xf>
    <xf numFmtId="0" fontId="63" fillId="15" borderId="1" xfId="14" applyFont="1" applyFill="1" applyBorder="1" applyAlignment="1" applyProtection="1">
      <alignment horizontal="left"/>
    </xf>
    <xf numFmtId="0" fontId="63" fillId="15" borderId="2" xfId="14" applyFont="1" applyFill="1" applyBorder="1" applyAlignment="1" applyProtection="1">
      <alignment horizontal="left"/>
    </xf>
    <xf numFmtId="0" fontId="62" fillId="15" borderId="1" xfId="14" applyFont="1" applyFill="1" applyBorder="1" applyAlignment="1" applyProtection="1">
      <alignment horizontal="left"/>
    </xf>
    <xf numFmtId="0" fontId="62" fillId="15" borderId="3" xfId="14" applyFont="1" applyFill="1" applyBorder="1" applyAlignment="1" applyProtection="1">
      <alignment horizontal="left"/>
    </xf>
    <xf numFmtId="165" fontId="86" fillId="0" borderId="0" xfId="14" applyNumberFormat="1" applyProtection="1"/>
    <xf numFmtId="0" fontId="70" fillId="0" borderId="24" xfId="14" applyFont="1" applyBorder="1" applyAlignment="1" applyProtection="1">
      <alignment horizontal="center"/>
    </xf>
    <xf numFmtId="0" fontId="70" fillId="0" borderId="10" xfId="14" applyFont="1" applyBorder="1" applyAlignment="1" applyProtection="1">
      <alignment horizontal="center"/>
    </xf>
    <xf numFmtId="0" fontId="68" fillId="0" borderId="0" xfId="14" quotePrefix="1" applyFont="1" applyAlignment="1" applyProtection="1"/>
    <xf numFmtId="49" fontId="56" fillId="18" borderId="41" xfId="14" applyNumberFormat="1" applyFont="1" applyFill="1" applyBorder="1" applyAlignment="1" applyProtection="1">
      <alignment horizontal="center" vertical="center" wrapText="1"/>
    </xf>
    <xf numFmtId="0" fontId="70" fillId="0" borderId="19" xfId="14" applyFont="1" applyFill="1" applyBorder="1" applyAlignment="1" applyProtection="1">
      <alignment horizontal="center"/>
    </xf>
    <xf numFmtId="0" fontId="56" fillId="18" borderId="41" xfId="14" applyFont="1" applyFill="1" applyBorder="1" applyAlignment="1" applyProtection="1">
      <alignment horizontal="center" vertical="center"/>
    </xf>
    <xf numFmtId="7" fontId="56" fillId="0" borderId="23" xfId="14" applyNumberFormat="1" applyFont="1" applyFill="1" applyBorder="1" applyAlignment="1" applyProtection="1">
      <alignment horizontal="center" vertical="center"/>
    </xf>
    <xf numFmtId="7" fontId="56" fillId="0" borderId="34" xfId="14" applyNumberFormat="1" applyFont="1" applyBorder="1" applyAlignment="1" applyProtection="1">
      <alignment horizontal="center" vertical="center"/>
    </xf>
    <xf numFmtId="7" fontId="56" fillId="0" borderId="35" xfId="14" applyNumberFormat="1" applyFont="1" applyFill="1" applyBorder="1" applyAlignment="1" applyProtection="1">
      <alignment horizontal="center" vertical="center"/>
    </xf>
    <xf numFmtId="0" fontId="56" fillId="18" borderId="47" xfId="14" applyFont="1" applyFill="1" applyBorder="1" applyAlignment="1" applyProtection="1">
      <alignment horizontal="center" vertical="center"/>
    </xf>
    <xf numFmtId="7" fontId="56" fillId="0" borderId="25" xfId="14" applyNumberFormat="1" applyFont="1" applyFill="1" applyBorder="1" applyAlignment="1" applyProtection="1">
      <alignment horizontal="center" vertical="center"/>
    </xf>
    <xf numFmtId="0" fontId="3" fillId="0" borderId="0" xfId="14" quotePrefix="1" applyFont="1" applyAlignment="1" applyProtection="1">
      <alignment horizontal="left"/>
    </xf>
    <xf numFmtId="9" fontId="86" fillId="0" borderId="0" xfId="14" applyNumberFormat="1" applyProtection="1"/>
    <xf numFmtId="0" fontId="86" fillId="16" borderId="5" xfId="14" applyFill="1" applyBorder="1" applyProtection="1"/>
    <xf numFmtId="0" fontId="86" fillId="16" borderId="11" xfId="14" applyFill="1" applyBorder="1" applyProtection="1"/>
    <xf numFmtId="0" fontId="86" fillId="16" borderId="6" xfId="14" applyFill="1" applyBorder="1" applyProtection="1"/>
    <xf numFmtId="0" fontId="48" fillId="16" borderId="3" xfId="14" applyFont="1" applyFill="1" applyBorder="1" applyAlignment="1" applyProtection="1">
      <alignment horizontal="center"/>
    </xf>
    <xf numFmtId="0" fontId="48" fillId="16" borderId="9" xfId="14" applyFont="1" applyFill="1" applyBorder="1" applyAlignment="1" applyProtection="1">
      <alignment horizontal="center"/>
    </xf>
    <xf numFmtId="0" fontId="56" fillId="16" borderId="7" xfId="14" applyFont="1" applyFill="1" applyBorder="1" applyProtection="1"/>
    <xf numFmtId="0" fontId="56" fillId="16" borderId="4" xfId="14" applyFont="1" applyFill="1" applyBorder="1" applyProtection="1"/>
    <xf numFmtId="0" fontId="56" fillId="16" borderId="8" xfId="14" applyFont="1" applyFill="1" applyBorder="1" applyProtection="1"/>
    <xf numFmtId="0" fontId="56" fillId="16" borderId="21" xfId="14" applyFont="1" applyFill="1" applyBorder="1" applyAlignment="1" applyProtection="1">
      <alignment horizontal="center"/>
    </xf>
    <xf numFmtId="0" fontId="56" fillId="16" borderId="5" xfId="14" applyFont="1" applyFill="1" applyBorder="1" applyAlignment="1" applyProtection="1">
      <alignment horizontal="center"/>
    </xf>
    <xf numFmtId="0" fontId="87" fillId="7" borderId="4" xfId="14" applyFont="1" applyFill="1" applyBorder="1" applyAlignment="1" applyProtection="1">
      <alignment horizontal="centerContinuous"/>
    </xf>
    <xf numFmtId="0" fontId="56" fillId="16" borderId="3" xfId="14" applyFont="1" applyFill="1" applyBorder="1" applyAlignment="1" applyProtection="1">
      <alignment horizontal="centerContinuous"/>
    </xf>
    <xf numFmtId="0" fontId="56" fillId="16" borderId="15" xfId="14" applyFont="1" applyFill="1" applyBorder="1" applyAlignment="1" applyProtection="1">
      <alignment horizontal="center"/>
    </xf>
    <xf numFmtId="0" fontId="56" fillId="16" borderId="7" xfId="14" applyFont="1" applyFill="1" applyBorder="1" applyAlignment="1" applyProtection="1">
      <alignment horizontal="center"/>
    </xf>
    <xf numFmtId="0" fontId="55" fillId="16" borderId="9" xfId="14" applyFont="1" applyFill="1" applyBorder="1" applyAlignment="1" applyProtection="1">
      <alignment horizontal="centerContinuous"/>
    </xf>
    <xf numFmtId="0" fontId="4" fillId="7" borderId="0" xfId="14" applyFont="1" applyFill="1" applyProtection="1"/>
    <xf numFmtId="0" fontId="55" fillId="16" borderId="21" xfId="14" applyFont="1" applyFill="1" applyBorder="1" applyAlignment="1" applyProtection="1">
      <alignment horizontal="centerContinuous"/>
    </xf>
    <xf numFmtId="0" fontId="3" fillId="0" borderId="0" xfId="14" applyFont="1" applyAlignment="1" applyProtection="1">
      <alignment horizontal="left"/>
    </xf>
    <xf numFmtId="0" fontId="56" fillId="0" borderId="0" xfId="14" applyFont="1" applyAlignment="1" applyProtection="1">
      <alignment wrapText="1"/>
    </xf>
    <xf numFmtId="0" fontId="8" fillId="0" borderId="0" xfId="14" applyFont="1" applyAlignment="1" applyProtection="1">
      <alignment horizontal="left" wrapText="1"/>
    </xf>
    <xf numFmtId="0" fontId="56" fillId="18" borderId="22" xfId="14" applyFont="1" applyFill="1" applyBorder="1" applyProtection="1"/>
    <xf numFmtId="0" fontId="56" fillId="18" borderId="34" xfId="14" applyFont="1" applyFill="1" applyBorder="1" applyProtection="1"/>
    <xf numFmtId="0" fontId="56" fillId="7" borderId="0" xfId="14" applyFont="1" applyFill="1" applyBorder="1" applyProtection="1"/>
    <xf numFmtId="0" fontId="56" fillId="0" borderId="35" xfId="14" applyFont="1" applyBorder="1" applyProtection="1"/>
    <xf numFmtId="0" fontId="70" fillId="18" borderId="34" xfId="14" applyFont="1" applyFill="1" applyBorder="1" applyProtection="1"/>
    <xf numFmtId="0" fontId="70" fillId="0" borderId="24" xfId="14" applyFont="1" applyBorder="1" applyAlignment="1" applyProtection="1">
      <alignment horizontal="center" wrapText="1"/>
    </xf>
    <xf numFmtId="0" fontId="70" fillId="7" borderId="10" xfId="14" applyFont="1" applyFill="1" applyBorder="1" applyAlignment="1" applyProtection="1">
      <alignment horizontal="center" wrapText="1"/>
    </xf>
    <xf numFmtId="0" fontId="70" fillId="0" borderId="10" xfId="14" applyFont="1" applyBorder="1" applyAlignment="1" applyProtection="1">
      <alignment horizontal="center" wrapText="1"/>
    </xf>
    <xf numFmtId="0" fontId="70" fillId="0" borderId="25" xfId="14" applyFont="1" applyBorder="1" applyAlignment="1" applyProtection="1">
      <alignment horizontal="center" wrapText="1"/>
    </xf>
    <xf numFmtId="0" fontId="70" fillId="18" borderId="34" xfId="14" applyFont="1" applyFill="1" applyBorder="1" applyAlignment="1" applyProtection="1">
      <alignment horizontal="center"/>
    </xf>
    <xf numFmtId="165" fontId="56" fillId="20" borderId="26" xfId="14" applyNumberFormat="1" applyFont="1" applyFill="1" applyBorder="1" applyAlignment="1" applyProtection="1">
      <alignment horizontal="center"/>
    </xf>
    <xf numFmtId="165" fontId="56" fillId="20" borderId="23" xfId="14" applyNumberFormat="1" applyFont="1" applyFill="1" applyBorder="1" applyAlignment="1" applyProtection="1">
      <alignment horizontal="center"/>
    </xf>
    <xf numFmtId="4" fontId="56" fillId="20" borderId="0" xfId="14" applyNumberFormat="1" applyFont="1" applyFill="1" applyBorder="1" applyAlignment="1" applyProtection="1">
      <alignment horizontal="center"/>
    </xf>
    <xf numFmtId="4" fontId="56" fillId="20" borderId="35" xfId="14" applyNumberFormat="1" applyFont="1" applyFill="1" applyBorder="1" applyAlignment="1" applyProtection="1">
      <alignment horizontal="center"/>
    </xf>
    <xf numFmtId="0" fontId="70" fillId="18" borderId="45" xfId="14" applyFont="1" applyFill="1" applyBorder="1" applyAlignment="1" applyProtection="1">
      <alignment horizontal="center"/>
    </xf>
    <xf numFmtId="4" fontId="56" fillId="20" borderId="37" xfId="14" applyNumberFormat="1" applyFont="1" applyFill="1" applyBorder="1" applyAlignment="1" applyProtection="1">
      <alignment horizontal="center"/>
    </xf>
    <xf numFmtId="4" fontId="56" fillId="20" borderId="46" xfId="14" applyNumberFormat="1" applyFont="1" applyFill="1" applyBorder="1" applyAlignment="1" applyProtection="1">
      <alignment horizontal="center"/>
    </xf>
    <xf numFmtId="0" fontId="86" fillId="0" borderId="0" xfId="14" applyFill="1" applyProtection="1"/>
    <xf numFmtId="0" fontId="70" fillId="18" borderId="24" xfId="14" applyFont="1" applyFill="1" applyBorder="1" applyAlignment="1" applyProtection="1">
      <alignment horizontal="center"/>
    </xf>
    <xf numFmtId="4" fontId="56" fillId="8" borderId="26" xfId="14" applyNumberFormat="1" applyFont="1" applyFill="1" applyBorder="1" applyAlignment="1" applyProtection="1">
      <alignment horizontal="center"/>
    </xf>
    <xf numFmtId="0" fontId="70" fillId="8" borderId="26" xfId="14" applyFont="1" applyFill="1" applyBorder="1" applyAlignment="1" applyProtection="1">
      <alignment horizontal="center"/>
    </xf>
    <xf numFmtId="4" fontId="56" fillId="8" borderId="10" xfId="14" applyNumberFormat="1" applyFont="1" applyFill="1" applyBorder="1" applyAlignment="1" applyProtection="1">
      <alignment horizontal="center"/>
    </xf>
    <xf numFmtId="0" fontId="70" fillId="18" borderId="48" xfId="14" applyFont="1" applyFill="1" applyBorder="1" applyAlignment="1" applyProtection="1">
      <alignment horizontal="center"/>
    </xf>
    <xf numFmtId="165" fontId="56" fillId="0" borderId="24" xfId="14" applyNumberFormat="1" applyFont="1" applyBorder="1" applyAlignment="1" applyProtection="1">
      <alignment horizontal="center"/>
    </xf>
    <xf numFmtId="165" fontId="56" fillId="7" borderId="10" xfId="14" applyNumberFormat="1" applyFont="1" applyFill="1" applyBorder="1" applyAlignment="1" applyProtection="1">
      <alignment horizontal="center"/>
    </xf>
    <xf numFmtId="165" fontId="56" fillId="0" borderId="10" xfId="14" applyNumberFormat="1" applyFont="1" applyBorder="1" applyAlignment="1" applyProtection="1">
      <alignment horizontal="center"/>
    </xf>
    <xf numFmtId="165" fontId="56" fillId="0" borderId="25" xfId="14" applyNumberFormat="1" applyFont="1" applyBorder="1" applyAlignment="1" applyProtection="1">
      <alignment horizontal="center"/>
    </xf>
    <xf numFmtId="0" fontId="48" fillId="0" borderId="0" xfId="14" applyFont="1" applyProtection="1"/>
    <xf numFmtId="0" fontId="77" fillId="9" borderId="0" xfId="14" applyFont="1" applyFill="1" applyBorder="1" applyAlignment="1" applyProtection="1">
      <alignment horizontal="centerContinuous"/>
    </xf>
    <xf numFmtId="0" fontId="78" fillId="9" borderId="0" xfId="14" applyFont="1" applyFill="1" applyAlignment="1" applyProtection="1">
      <alignment horizontal="centerContinuous"/>
    </xf>
    <xf numFmtId="0" fontId="48" fillId="9" borderId="1" xfId="14" applyFont="1" applyFill="1" applyBorder="1" applyAlignment="1" applyProtection="1">
      <alignment horizontal="centerContinuous"/>
    </xf>
    <xf numFmtId="0" fontId="48" fillId="9" borderId="9" xfId="14" applyFont="1" applyFill="1" applyBorder="1" applyAlignment="1" applyProtection="1">
      <alignment horizontal="centerContinuous"/>
    </xf>
    <xf numFmtId="0" fontId="79" fillId="0" borderId="18" xfId="14" applyFont="1" applyBorder="1" applyAlignment="1" applyProtection="1">
      <alignment horizontal="centerContinuous"/>
    </xf>
    <xf numFmtId="3" fontId="79" fillId="0" borderId="18" xfId="14" applyNumberFormat="1" applyFont="1" applyBorder="1" applyAlignment="1" applyProtection="1">
      <alignment horizontal="centerContinuous"/>
    </xf>
    <xf numFmtId="0" fontId="79" fillId="0" borderId="18" xfId="14" applyFont="1" applyBorder="1" applyAlignment="1" applyProtection="1">
      <alignment horizontal="center"/>
    </xf>
    <xf numFmtId="0" fontId="6" fillId="0" borderId="0" xfId="14" applyNumberFormat="1" applyFont="1" applyBorder="1" applyAlignment="1" applyProtection="1">
      <alignment horizontal="center"/>
    </xf>
    <xf numFmtId="165" fontId="80" fillId="19" borderId="0" xfId="14" applyNumberFormat="1" applyFont="1" applyFill="1" applyBorder="1" applyAlignment="1" applyProtection="1">
      <alignment horizontal="center"/>
    </xf>
    <xf numFmtId="170" fontId="81" fillId="0" borderId="0" xfId="14" applyNumberFormat="1" applyFont="1" applyBorder="1" applyAlignment="1" applyProtection="1">
      <alignment horizontal="center"/>
    </xf>
    <xf numFmtId="4" fontId="82" fillId="0" borderId="11" xfId="14" applyNumberFormat="1" applyFont="1" applyBorder="1" applyAlignment="1" applyProtection="1">
      <alignment horizontal="center"/>
    </xf>
    <xf numFmtId="170" fontId="81" fillId="19" borderId="0" xfId="14" applyNumberFormat="1" applyFont="1" applyFill="1" applyBorder="1" applyAlignment="1" applyProtection="1">
      <alignment horizontal="center"/>
    </xf>
    <xf numFmtId="0" fontId="87" fillId="0" borderId="0" xfId="14" applyFont="1" applyProtection="1"/>
    <xf numFmtId="0" fontId="55" fillId="0" borderId="9" xfId="14" applyFont="1" applyBorder="1" applyProtection="1"/>
    <xf numFmtId="0" fontId="55" fillId="0" borderId="0" xfId="14" applyFont="1" applyBorder="1" applyProtection="1"/>
    <xf numFmtId="9" fontId="55" fillId="0" borderId="9" xfId="14" applyNumberFormat="1" applyFont="1" applyBorder="1" applyProtection="1"/>
    <xf numFmtId="0" fontId="86" fillId="0" borderId="0" xfId="14" applyAlignment="1" applyProtection="1">
      <alignment horizontal="center"/>
    </xf>
    <xf numFmtId="0" fontId="83" fillId="0" borderId="0" xfId="14" applyFont="1" applyProtection="1"/>
    <xf numFmtId="0" fontId="86" fillId="0" borderId="0" xfId="14" applyFill="1" applyBorder="1" applyProtection="1"/>
    <xf numFmtId="0" fontId="56" fillId="18" borderId="48" xfId="14" applyFont="1" applyFill="1" applyBorder="1" applyProtection="1"/>
    <xf numFmtId="0" fontId="70" fillId="0" borderId="42" xfId="14" applyFont="1" applyBorder="1" applyAlignment="1" applyProtection="1">
      <alignment horizontal="centerContinuous"/>
    </xf>
    <xf numFmtId="0" fontId="56" fillId="0" borderId="43" xfId="14" applyFont="1" applyBorder="1" applyAlignment="1" applyProtection="1">
      <alignment horizontal="centerContinuous"/>
    </xf>
    <xf numFmtId="0" fontId="56" fillId="0" borderId="55" xfId="14" applyFont="1" applyBorder="1" applyAlignment="1" applyProtection="1">
      <alignment horizontal="centerContinuous"/>
    </xf>
    <xf numFmtId="0" fontId="56" fillId="0" borderId="44" xfId="14" applyFont="1" applyBorder="1" applyAlignment="1" applyProtection="1">
      <alignment horizontal="centerContinuous"/>
    </xf>
    <xf numFmtId="0" fontId="56" fillId="0" borderId="0" xfId="14" quotePrefix="1" applyFont="1" applyFill="1" applyBorder="1" applyAlignment="1" applyProtection="1">
      <alignment horizontal="left"/>
    </xf>
    <xf numFmtId="0" fontId="70" fillId="7" borderId="25" xfId="14" applyFont="1" applyFill="1" applyBorder="1" applyAlignment="1" applyProtection="1">
      <alignment horizontal="center"/>
    </xf>
    <xf numFmtId="0" fontId="70" fillId="0" borderId="0" xfId="14" applyFont="1" applyFill="1" applyBorder="1" applyAlignment="1" applyProtection="1">
      <alignment horizontal="center"/>
    </xf>
    <xf numFmtId="7" fontId="56" fillId="0" borderId="22" xfId="14" applyNumberFormat="1" applyFont="1" applyBorder="1" applyAlignment="1" applyProtection="1">
      <alignment horizontal="center"/>
    </xf>
    <xf numFmtId="7" fontId="56" fillId="7" borderId="26" xfId="14" applyNumberFormat="1" applyFont="1" applyFill="1" applyBorder="1" applyAlignment="1" applyProtection="1">
      <alignment horizontal="center"/>
    </xf>
    <xf numFmtId="7" fontId="56" fillId="0" borderId="26" xfId="14" applyNumberFormat="1" applyFont="1" applyBorder="1" applyAlignment="1" applyProtection="1">
      <alignment horizontal="center"/>
    </xf>
    <xf numFmtId="7" fontId="56" fillId="7" borderId="23" xfId="14" applyNumberFormat="1" applyFont="1" applyFill="1" applyBorder="1" applyAlignment="1" applyProtection="1">
      <alignment horizontal="center"/>
    </xf>
    <xf numFmtId="7" fontId="56" fillId="0" borderId="0" xfId="14" applyNumberFormat="1" applyFont="1" applyFill="1" applyBorder="1" applyAlignment="1" applyProtection="1">
      <alignment horizontal="center"/>
    </xf>
    <xf numFmtId="4" fontId="56" fillId="7" borderId="35" xfId="14" applyNumberFormat="1" applyFont="1" applyFill="1" applyBorder="1" applyAlignment="1" applyProtection="1">
      <alignment horizontal="center"/>
    </xf>
    <xf numFmtId="4" fontId="56" fillId="0" borderId="0" xfId="14" applyNumberFormat="1" applyFont="1" applyFill="1" applyBorder="1" applyAlignment="1" applyProtection="1">
      <alignment horizontal="center"/>
    </xf>
    <xf numFmtId="4" fontId="56" fillId="7" borderId="46" xfId="14" applyNumberFormat="1" applyFont="1" applyFill="1" applyBorder="1" applyAlignment="1" applyProtection="1">
      <alignment horizontal="center"/>
    </xf>
    <xf numFmtId="4" fontId="56" fillId="7" borderId="25" xfId="14" applyNumberFormat="1" applyFont="1" applyFill="1" applyBorder="1" applyAlignment="1" applyProtection="1">
      <alignment horizontal="center"/>
    </xf>
    <xf numFmtId="0" fontId="70" fillId="0" borderId="19" xfId="14" quotePrefix="1" applyFont="1" applyBorder="1" applyAlignment="1" applyProtection="1">
      <alignment horizontal="left"/>
    </xf>
    <xf numFmtId="0" fontId="70" fillId="0" borderId="56" xfId="14" applyFont="1" applyBorder="1" applyAlignment="1" applyProtection="1">
      <alignment horizontal="centerContinuous"/>
    </xf>
    <xf numFmtId="0" fontId="56" fillId="0" borderId="56" xfId="14" applyFont="1" applyBorder="1" applyAlignment="1" applyProtection="1">
      <alignment horizontal="centerContinuous"/>
    </xf>
    <xf numFmtId="0" fontId="56" fillId="0" borderId="57" xfId="14" applyFont="1" applyBorder="1" applyAlignment="1" applyProtection="1">
      <alignment horizontal="centerContinuous"/>
    </xf>
    <xf numFmtId="0" fontId="70" fillId="18" borderId="47" xfId="14" applyFont="1" applyFill="1" applyBorder="1" applyProtection="1"/>
    <xf numFmtId="0" fontId="70" fillId="8" borderId="18" xfId="14" applyFont="1" applyFill="1" applyBorder="1" applyAlignment="1" applyProtection="1">
      <alignment horizontal="center"/>
    </xf>
    <xf numFmtId="0" fontId="84" fillId="18" borderId="58" xfId="14" applyFont="1" applyFill="1" applyBorder="1" applyAlignment="1" applyProtection="1">
      <alignment horizontal="center" vertical="center"/>
    </xf>
    <xf numFmtId="7" fontId="56" fillId="0" borderId="43" xfId="14" applyNumberFormat="1" applyFont="1" applyBorder="1" applyAlignment="1" applyProtection="1">
      <alignment horizontal="center" vertical="center"/>
    </xf>
    <xf numFmtId="7" fontId="56" fillId="7" borderId="43" xfId="14" applyNumberFormat="1" applyFont="1" applyFill="1" applyBorder="1" applyAlignment="1" applyProtection="1">
      <alignment horizontal="center" vertical="center"/>
    </xf>
    <xf numFmtId="7" fontId="56" fillId="7" borderId="44" xfId="14" applyNumberFormat="1" applyFont="1" applyFill="1" applyBorder="1" applyAlignment="1" applyProtection="1">
      <alignment horizontal="center" vertical="center"/>
    </xf>
    <xf numFmtId="0" fontId="84" fillId="18" borderId="47" xfId="14" applyFont="1" applyFill="1" applyBorder="1" applyAlignment="1" applyProtection="1">
      <alignment horizontal="center" vertical="center"/>
    </xf>
    <xf numFmtId="7" fontId="56" fillId="7" borderId="25" xfId="14" applyNumberFormat="1" applyFont="1" applyFill="1" applyBorder="1" applyAlignment="1" applyProtection="1">
      <alignment horizontal="center" vertical="center"/>
    </xf>
    <xf numFmtId="0" fontId="56" fillId="0" borderId="0" xfId="14" applyFont="1" applyFill="1" applyBorder="1" applyProtection="1"/>
    <xf numFmtId="0" fontId="56" fillId="0" borderId="0" xfId="14" applyFont="1" applyAlignment="1" applyProtection="1">
      <alignment horizontal="centerContinuous"/>
    </xf>
    <xf numFmtId="0" fontId="48" fillId="0" borderId="0" xfId="14" applyFont="1" applyFill="1" applyBorder="1" applyProtection="1"/>
    <xf numFmtId="0" fontId="48" fillId="0" borderId="1" xfId="14" applyFont="1" applyBorder="1" applyProtection="1"/>
    <xf numFmtId="0" fontId="48" fillId="0" borderId="1" xfId="14" applyFont="1" applyBorder="1" applyAlignment="1" applyProtection="1">
      <alignment horizontal="center"/>
    </xf>
    <xf numFmtId="0" fontId="48" fillId="0" borderId="9" xfId="14" applyFont="1" applyBorder="1" applyAlignment="1" applyProtection="1">
      <alignment horizontal="center"/>
    </xf>
    <xf numFmtId="0" fontId="48" fillId="0" borderId="0" xfId="14" applyFont="1" applyFill="1" applyBorder="1" applyAlignment="1" applyProtection="1">
      <alignment horizontal="center"/>
    </xf>
    <xf numFmtId="0" fontId="48" fillId="0" borderId="12" xfId="14" applyFont="1" applyBorder="1" applyAlignment="1" applyProtection="1">
      <alignment horizontal="center"/>
    </xf>
    <xf numFmtId="4" fontId="48" fillId="0" borderId="12" xfId="14" applyNumberFormat="1" applyFont="1" applyBorder="1" applyProtection="1"/>
    <xf numFmtId="4" fontId="48" fillId="0" borderId="20" xfId="14" applyNumberFormat="1" applyFont="1" applyBorder="1" applyProtection="1"/>
    <xf numFmtId="4" fontId="48" fillId="0" borderId="0" xfId="14" applyNumberFormat="1" applyFont="1" applyFill="1" applyBorder="1" applyProtection="1"/>
    <xf numFmtId="1" fontId="74" fillId="0" borderId="0" xfId="14" quotePrefix="1" applyNumberFormat="1" applyFont="1" applyFill="1" applyBorder="1" applyAlignment="1">
      <alignment horizontal="center" wrapText="1"/>
    </xf>
    <xf numFmtId="0" fontId="8" fillId="0" borderId="0" xfId="14" applyFont="1" applyFill="1" applyBorder="1" applyAlignment="1">
      <alignment horizontal="center"/>
    </xf>
    <xf numFmtId="0" fontId="8" fillId="0" borderId="0" xfId="14" quotePrefix="1" applyFont="1" applyFill="1" applyBorder="1" applyAlignment="1">
      <alignment horizontal="center"/>
    </xf>
    <xf numFmtId="37" fontId="8" fillId="0" borderId="0" xfId="14" applyNumberFormat="1" applyFont="1" applyFill="1" applyBorder="1" applyAlignment="1">
      <alignment horizontal="center"/>
    </xf>
    <xf numFmtId="0" fontId="48" fillId="0" borderId="7" xfId="14" applyFont="1" applyBorder="1" applyAlignment="1" applyProtection="1">
      <alignment horizontal="center"/>
    </xf>
    <xf numFmtId="165" fontId="80" fillId="19" borderId="4" xfId="14" applyNumberFormat="1" applyFont="1" applyFill="1" applyBorder="1" applyAlignment="1" applyProtection="1">
      <alignment horizontal="center"/>
    </xf>
    <xf numFmtId="2" fontId="86" fillId="0" borderId="0" xfId="14" applyNumberFormat="1" applyFill="1" applyBorder="1" applyProtection="1"/>
    <xf numFmtId="7" fontId="56" fillId="0" borderId="23" xfId="14" applyNumberFormat="1" applyFont="1" applyBorder="1" applyAlignment="1" applyProtection="1">
      <alignment horizontal="center"/>
    </xf>
    <xf numFmtId="4" fontId="56" fillId="0" borderId="17" xfId="14" applyNumberFormat="1" applyFont="1" applyBorder="1" applyAlignment="1" applyProtection="1">
      <alignment horizontal="center"/>
    </xf>
    <xf numFmtId="0" fontId="86" fillId="0" borderId="18" xfId="14" applyBorder="1" applyProtection="1"/>
    <xf numFmtId="0" fontId="84" fillId="18" borderId="49" xfId="14" applyFont="1" applyFill="1" applyBorder="1" applyAlignment="1" applyProtection="1">
      <alignment horizontal="center" vertical="center"/>
    </xf>
    <xf numFmtId="7" fontId="56" fillId="0" borderId="42" xfId="14" applyNumberFormat="1" applyFont="1" applyBorder="1" applyAlignment="1" applyProtection="1">
      <alignment horizontal="center" vertical="center"/>
    </xf>
    <xf numFmtId="7" fontId="56" fillId="0" borderId="44" xfId="14" applyNumberFormat="1" applyFont="1" applyBorder="1" applyAlignment="1" applyProtection="1">
      <alignment horizontal="center" vertical="center"/>
    </xf>
    <xf numFmtId="3" fontId="55" fillId="14" borderId="9" xfId="14" applyNumberFormat="1" applyFont="1" applyFill="1" applyBorder="1" applyAlignment="1">
      <alignment horizontal="center"/>
    </xf>
    <xf numFmtId="3" fontId="55" fillId="14" borderId="9" xfId="14" applyNumberFormat="1" applyFont="1" applyFill="1" applyBorder="1" applyAlignment="1" applyProtection="1">
      <alignment horizontal="center"/>
    </xf>
    <xf numFmtId="3" fontId="70" fillId="0" borderId="17" xfId="14" applyNumberFormat="1" applyFont="1" applyBorder="1" applyAlignment="1" applyProtection="1">
      <alignment horizontal="center"/>
    </xf>
    <xf numFmtId="0" fontId="70" fillId="7" borderId="19" xfId="14" applyFont="1" applyFill="1" applyBorder="1" applyAlignment="1" applyProtection="1">
      <alignment horizontal="center"/>
    </xf>
    <xf numFmtId="165" fontId="56" fillId="7" borderId="44" xfId="14" applyNumberFormat="1" applyFont="1" applyFill="1" applyBorder="1" applyAlignment="1" applyProtection="1">
      <alignment horizontal="center"/>
    </xf>
    <xf numFmtId="3" fontId="70" fillId="0" borderId="17" xfId="14" applyNumberFormat="1" applyFont="1" applyBorder="1" applyAlignment="1" applyProtection="1">
      <alignment horizontal="center" vertical="center"/>
    </xf>
    <xf numFmtId="0" fontId="70" fillId="7" borderId="18" xfId="14" applyFont="1" applyFill="1" applyBorder="1" applyAlignment="1" applyProtection="1">
      <alignment horizontal="center" vertical="center"/>
    </xf>
    <xf numFmtId="0" fontId="70" fillId="0" borderId="18" xfId="14" applyFont="1" applyBorder="1" applyAlignment="1" applyProtection="1">
      <alignment horizontal="center" vertical="center"/>
    </xf>
    <xf numFmtId="0" fontId="70" fillId="7" borderId="19" xfId="14" applyFont="1" applyFill="1" applyBorder="1" applyAlignment="1" applyProtection="1">
      <alignment horizontal="center" vertical="center"/>
    </xf>
    <xf numFmtId="165" fontId="56" fillId="7" borderId="23" xfId="14" applyNumberFormat="1" applyFont="1" applyFill="1" applyBorder="1" applyAlignment="1" applyProtection="1">
      <alignment horizontal="center"/>
    </xf>
    <xf numFmtId="165" fontId="86" fillId="0" borderId="0" xfId="14" applyNumberFormat="1"/>
    <xf numFmtId="4" fontId="56" fillId="7" borderId="23" xfId="14" applyNumberFormat="1" applyFont="1" applyFill="1" applyBorder="1" applyAlignment="1" applyProtection="1">
      <alignment horizontal="center"/>
    </xf>
    <xf numFmtId="3" fontId="70" fillId="0" borderId="24" xfId="14" applyNumberFormat="1" applyFont="1" applyBorder="1" applyAlignment="1" applyProtection="1">
      <alignment horizontal="center"/>
    </xf>
    <xf numFmtId="7" fontId="56" fillId="7" borderId="23" xfId="14" applyNumberFormat="1" applyFont="1" applyFill="1" applyBorder="1" applyAlignment="1" applyProtection="1">
      <alignment horizontal="center" vertical="center"/>
    </xf>
    <xf numFmtId="1" fontId="64" fillId="0" borderId="0" xfId="14" applyNumberFormat="1" applyFont="1" applyProtection="1"/>
    <xf numFmtId="0" fontId="5" fillId="0" borderId="0" xfId="14" applyFont="1"/>
    <xf numFmtId="3" fontId="62" fillId="15" borderId="9" xfId="14" applyNumberFormat="1" applyFont="1" applyFill="1" applyBorder="1" applyAlignment="1">
      <alignment horizontal="center"/>
    </xf>
    <xf numFmtId="0" fontId="69" fillId="20" borderId="0" xfId="14" applyFont="1" applyFill="1" applyProtection="1"/>
    <xf numFmtId="3" fontId="70" fillId="0" borderId="24" xfId="14" applyNumberFormat="1" applyFont="1" applyBorder="1" applyAlignment="1" applyProtection="1">
      <alignment horizontal="center" vertical="center"/>
    </xf>
    <xf numFmtId="0" fontId="70" fillId="7" borderId="10" xfId="14" applyFont="1" applyFill="1" applyBorder="1" applyAlignment="1" applyProtection="1">
      <alignment horizontal="center" vertical="center"/>
    </xf>
    <xf numFmtId="0" fontId="70" fillId="0" borderId="10" xfId="14" applyFont="1" applyBorder="1" applyAlignment="1" applyProtection="1">
      <alignment horizontal="center" vertical="center"/>
    </xf>
    <xf numFmtId="0" fontId="70" fillId="7" borderId="25" xfId="14" applyFont="1" applyFill="1" applyBorder="1" applyAlignment="1" applyProtection="1">
      <alignment horizontal="center" vertical="center"/>
    </xf>
    <xf numFmtId="0" fontId="48" fillId="0" borderId="0" xfId="14" applyFont="1" applyAlignment="1" applyProtection="1">
      <alignment wrapText="1"/>
    </xf>
    <xf numFmtId="7" fontId="56" fillId="7" borderId="35" xfId="14" applyNumberFormat="1" applyFont="1" applyFill="1" applyBorder="1" applyAlignment="1" applyProtection="1">
      <alignment horizontal="center" vertical="center"/>
    </xf>
    <xf numFmtId="4" fontId="74" fillId="0" borderId="0" xfId="14" applyNumberFormat="1" applyFont="1" applyBorder="1" applyAlignment="1" applyProtection="1">
      <alignment horizontal="center"/>
      <protection locked="0"/>
    </xf>
    <xf numFmtId="165" fontId="37" fillId="0" borderId="15" xfId="14" applyNumberFormat="1" applyFont="1" applyBorder="1" applyAlignment="1" applyProtection="1">
      <alignment horizontal="center"/>
    </xf>
    <xf numFmtId="0" fontId="70" fillId="7" borderId="25" xfId="14" applyFont="1" applyFill="1" applyBorder="1" applyAlignment="1" applyProtection="1">
      <alignment horizontal="center" wrapText="1"/>
    </xf>
    <xf numFmtId="0" fontId="56" fillId="0" borderId="0" xfId="14" applyFont="1" applyAlignment="1" applyProtection="1">
      <alignment horizontal="right"/>
    </xf>
    <xf numFmtId="165" fontId="56" fillId="7" borderId="25" xfId="14" applyNumberFormat="1" applyFont="1" applyFill="1" applyBorder="1" applyAlignment="1" applyProtection="1">
      <alignment horizontal="center"/>
    </xf>
    <xf numFmtId="0" fontId="85" fillId="0" borderId="0" xfId="14" applyFont="1" applyFill="1" applyBorder="1" applyAlignment="1" applyProtection="1">
      <alignment horizontal="center"/>
    </xf>
    <xf numFmtId="0" fontId="56" fillId="0" borderId="0" xfId="14" applyFont="1" applyFill="1" applyProtection="1"/>
    <xf numFmtId="0" fontId="70" fillId="0" borderId="0" xfId="14" quotePrefix="1" applyFont="1" applyAlignment="1" applyProtection="1">
      <alignment horizontal="left"/>
    </xf>
    <xf numFmtId="0" fontId="70" fillId="0" borderId="43" xfId="14" applyFont="1" applyBorder="1" applyAlignment="1" applyProtection="1">
      <alignment horizontal="centerContinuous"/>
    </xf>
    <xf numFmtId="0" fontId="56" fillId="0" borderId="59" xfId="14" applyFont="1" applyBorder="1" applyAlignment="1" applyProtection="1">
      <alignment horizontal="centerContinuous"/>
    </xf>
    <xf numFmtId="0" fontId="56" fillId="0" borderId="26" xfId="14" applyFont="1" applyBorder="1" applyAlignment="1" applyProtection="1">
      <alignment horizontal="centerContinuous"/>
    </xf>
    <xf numFmtId="0" fontId="56" fillId="0" borderId="26" xfId="14" applyFont="1" applyBorder="1" applyProtection="1"/>
    <xf numFmtId="0" fontId="56" fillId="0" borderId="23" xfId="14" applyFont="1" applyBorder="1" applyProtection="1"/>
    <xf numFmtId="0" fontId="56" fillId="18" borderId="41" xfId="14" applyFont="1" applyFill="1" applyBorder="1" applyProtection="1"/>
    <xf numFmtId="4" fontId="56" fillId="0" borderId="36" xfId="14" applyNumberFormat="1" applyFont="1" applyBorder="1" applyAlignment="1" applyProtection="1">
      <alignment horizontal="center"/>
    </xf>
    <xf numFmtId="0" fontId="56" fillId="7" borderId="36" xfId="14" applyFont="1" applyFill="1" applyBorder="1" applyProtection="1"/>
    <xf numFmtId="0" fontId="56" fillId="0" borderId="60" xfId="14" applyFont="1" applyBorder="1" applyProtection="1"/>
    <xf numFmtId="165" fontId="80" fillId="19" borderId="0" xfId="14" applyNumberFormat="1" applyFont="1" applyFill="1" applyBorder="1" applyAlignment="1" applyProtection="1">
      <alignment horizontal="center"/>
      <protection locked="0"/>
    </xf>
    <xf numFmtId="4" fontId="82" fillId="0" borderId="11" xfId="14" applyNumberFormat="1" applyFont="1" applyBorder="1" applyAlignment="1" applyProtection="1">
      <alignment horizontal="center"/>
      <protection locked="0"/>
    </xf>
    <xf numFmtId="0" fontId="68" fillId="0" borderId="0" xfId="14" quotePrefix="1" applyFont="1" applyAlignment="1" applyProtection="1">
      <alignment horizontal="right"/>
    </xf>
    <xf numFmtId="0" fontId="9" fillId="0" borderId="0" xfId="14" applyFont="1" applyAlignment="1" applyProtection="1">
      <alignment wrapText="1"/>
    </xf>
    <xf numFmtId="0" fontId="86" fillId="0" borderId="26" xfId="14" applyBorder="1" applyProtection="1"/>
    <xf numFmtId="0" fontId="70" fillId="0" borderId="0" xfId="14" applyFont="1" applyBorder="1" applyAlignment="1" applyProtection="1">
      <alignment horizontal="center"/>
    </xf>
    <xf numFmtId="0" fontId="70" fillId="7" borderId="0" xfId="14" applyFont="1" applyFill="1" applyBorder="1" applyAlignment="1" applyProtection="1">
      <alignment horizontal="center"/>
    </xf>
    <xf numFmtId="0" fontId="70" fillId="0" borderId="35" xfId="14" applyFont="1" applyBorder="1" applyAlignment="1" applyProtection="1">
      <alignment horizontal="center"/>
    </xf>
    <xf numFmtId="165" fontId="80" fillId="19" borderId="4" xfId="14" applyNumberFormat="1" applyFont="1" applyFill="1" applyBorder="1" applyAlignment="1" applyProtection="1">
      <alignment horizontal="center"/>
      <protection locked="0"/>
    </xf>
    <xf numFmtId="0" fontId="70" fillId="7" borderId="61" xfId="14" applyFont="1" applyFill="1" applyBorder="1" applyAlignment="1" applyProtection="1">
      <alignment horizontal="center"/>
    </xf>
    <xf numFmtId="7" fontId="56" fillId="7" borderId="50" xfId="14" applyNumberFormat="1" applyFont="1" applyFill="1" applyBorder="1" applyAlignment="1" applyProtection="1">
      <alignment horizontal="center"/>
    </xf>
    <xf numFmtId="4" fontId="56" fillId="7" borderId="51" xfId="14" applyNumberFormat="1" applyFont="1" applyFill="1" applyBorder="1" applyAlignment="1" applyProtection="1">
      <alignment horizontal="center"/>
    </xf>
    <xf numFmtId="4" fontId="56" fillId="7" borderId="52" xfId="14" applyNumberFormat="1" applyFont="1" applyFill="1" applyBorder="1" applyAlignment="1" applyProtection="1">
      <alignment horizontal="center"/>
    </xf>
    <xf numFmtId="4" fontId="56" fillId="7" borderId="53" xfId="14" applyNumberFormat="1" applyFont="1" applyFill="1" applyBorder="1" applyAlignment="1" applyProtection="1">
      <alignment horizontal="center"/>
    </xf>
    <xf numFmtId="4" fontId="56" fillId="7" borderId="62" xfId="14" applyNumberFormat="1" applyFont="1" applyFill="1" applyBorder="1" applyAlignment="1" applyProtection="1">
      <alignment horizontal="center"/>
    </xf>
    <xf numFmtId="4" fontId="56" fillId="0" borderId="62" xfId="14" applyNumberFormat="1" applyFont="1" applyBorder="1" applyAlignment="1" applyProtection="1">
      <alignment horizontal="center"/>
    </xf>
    <xf numFmtId="4" fontId="56" fillId="7" borderId="63" xfId="14" applyNumberFormat="1" applyFont="1" applyFill="1" applyBorder="1" applyAlignment="1" applyProtection="1">
      <alignment horizontal="center"/>
    </xf>
    <xf numFmtId="0" fontId="70" fillId="0" borderId="0" xfId="14" quotePrefix="1" applyFont="1" applyBorder="1" applyAlignment="1" applyProtection="1">
      <alignment horizontal="left"/>
    </xf>
    <xf numFmtId="0" fontId="70" fillId="0" borderId="34" xfId="14" quotePrefix="1" applyFont="1" applyBorder="1" applyAlignment="1" applyProtection="1">
      <alignment horizontal="left"/>
    </xf>
    <xf numFmtId="4" fontId="56" fillId="0" borderId="4" xfId="14" applyNumberFormat="1" applyFont="1" applyBorder="1" applyAlignment="1" applyProtection="1">
      <alignment horizontal="center"/>
    </xf>
    <xf numFmtId="0" fontId="86" fillId="0" borderId="4" xfId="14" applyBorder="1" applyProtection="1"/>
    <xf numFmtId="0" fontId="70" fillId="7" borderId="35" xfId="14" applyFont="1" applyFill="1" applyBorder="1" applyAlignment="1" applyProtection="1">
      <alignment horizontal="center"/>
    </xf>
    <xf numFmtId="0" fontId="70" fillId="8" borderId="0" xfId="14" applyFont="1" applyFill="1" applyBorder="1" applyAlignment="1" applyProtection="1">
      <alignment horizontal="center"/>
    </xf>
    <xf numFmtId="165" fontId="56" fillId="7" borderId="50" xfId="14" applyNumberFormat="1" applyFont="1" applyFill="1" applyBorder="1" applyAlignment="1" applyProtection="1">
      <alignment horizontal="center"/>
    </xf>
    <xf numFmtId="165" fontId="56" fillId="7" borderId="53" xfId="14" applyNumberFormat="1" applyFont="1" applyFill="1" applyBorder="1" applyAlignment="1" applyProtection="1">
      <alignment horizontal="center"/>
    </xf>
    <xf numFmtId="0" fontId="48" fillId="0" borderId="0" xfId="14" applyFont="1" applyBorder="1" applyAlignment="1" applyProtection="1">
      <alignment horizontal="center"/>
    </xf>
    <xf numFmtId="0" fontId="48" fillId="0" borderId="4" xfId="14" applyFont="1" applyBorder="1" applyAlignment="1" applyProtection="1">
      <alignment horizontal="center"/>
    </xf>
    <xf numFmtId="0" fontId="90" fillId="0" borderId="0" xfId="0" applyFont="1" applyAlignment="1">
      <alignment horizontal="center" vertical="center"/>
    </xf>
    <xf numFmtId="0" fontId="91" fillId="0" borderId="0" xfId="0" applyFont="1" applyAlignment="1">
      <alignment horizontal="center" vertical="center"/>
    </xf>
    <xf numFmtId="164" fontId="11" fillId="2" borderId="0" xfId="2" applyNumberFormat="1" applyFont="1" applyFill="1" applyBorder="1" applyAlignment="1" applyProtection="1">
      <alignment horizontal="left"/>
    </xf>
    <xf numFmtId="0" fontId="92" fillId="0" borderId="66" xfId="0" applyFont="1" applyBorder="1" applyAlignment="1">
      <alignment wrapText="1"/>
    </xf>
    <xf numFmtId="0" fontId="2" fillId="0" borderId="0" xfId="0" applyFont="1"/>
    <xf numFmtId="0" fontId="93" fillId="2" borderId="0" xfId="0" applyFont="1" applyFill="1" applyProtection="1">
      <protection locked="0"/>
    </xf>
    <xf numFmtId="0" fontId="94" fillId="2" borderId="0" xfId="0" applyFont="1" applyFill="1" applyAlignment="1" applyProtection="1">
      <alignment horizontal="center"/>
      <protection locked="0"/>
    </xf>
    <xf numFmtId="0" fontId="0" fillId="2" borderId="0" xfId="0" applyFont="1" applyFill="1" applyProtection="1">
      <protection locked="0"/>
    </xf>
    <xf numFmtId="0" fontId="94" fillId="2" borderId="0" xfId="0" applyFont="1" applyFill="1" applyAlignment="1" applyProtection="1">
      <alignment horizontal="left"/>
      <protection locked="0"/>
    </xf>
    <xf numFmtId="0" fontId="93" fillId="0" borderId="9" xfId="0" applyFont="1" applyFill="1" applyBorder="1" applyAlignment="1" applyProtection="1">
      <alignment horizontal="center"/>
      <protection locked="0"/>
    </xf>
    <xf numFmtId="0" fontId="93" fillId="0" borderId="9" xfId="0" applyFont="1" applyFill="1" applyBorder="1" applyAlignment="1" applyProtection="1">
      <alignment horizontal="center" wrapText="1"/>
      <protection locked="0"/>
    </xf>
    <xf numFmtId="0" fontId="94" fillId="0" borderId="9" xfId="0" applyFont="1" applyFill="1" applyBorder="1" applyAlignment="1" applyProtection="1">
      <alignment horizontal="left"/>
      <protection locked="0"/>
    </xf>
    <xf numFmtId="0" fontId="94" fillId="0" borderId="9" xfId="0" applyFont="1" applyFill="1" applyBorder="1" applyAlignment="1" applyProtection="1">
      <alignment horizontal="center"/>
      <protection locked="0"/>
    </xf>
    <xf numFmtId="0" fontId="94" fillId="0" borderId="9" xfId="0" applyNumberFormat="1" applyFont="1" applyFill="1" applyBorder="1" applyAlignment="1" applyProtection="1">
      <alignment horizontal="center" wrapText="1"/>
      <protection locked="0"/>
    </xf>
    <xf numFmtId="0" fontId="94" fillId="9" borderId="9" xfId="0" applyFont="1" applyFill="1" applyBorder="1" applyAlignment="1" applyProtection="1">
      <alignment horizontal="left"/>
      <protection locked="0"/>
    </xf>
    <xf numFmtId="0" fontId="94" fillId="9" borderId="9" xfId="0" applyFont="1" applyFill="1" applyBorder="1" applyAlignment="1" applyProtection="1">
      <alignment horizontal="center"/>
      <protection locked="0"/>
    </xf>
    <xf numFmtId="0" fontId="94" fillId="9" borderId="9" xfId="0" applyNumberFormat="1" applyFont="1" applyFill="1" applyBorder="1" applyAlignment="1" applyProtection="1">
      <alignment horizontal="center" wrapText="1"/>
      <protection locked="0"/>
    </xf>
    <xf numFmtId="0" fontId="94" fillId="0" borderId="9" xfId="0" applyFont="1" applyBorder="1" applyAlignment="1" applyProtection="1">
      <alignment horizontal="left"/>
      <protection locked="0"/>
    </xf>
    <xf numFmtId="0" fontId="94" fillId="0" borderId="15" xfId="0" applyFont="1" applyBorder="1" applyAlignment="1" applyProtection="1">
      <alignment horizontal="left"/>
      <protection locked="0"/>
    </xf>
    <xf numFmtId="0" fontId="0" fillId="0" borderId="9" xfId="0" applyFont="1" applyBorder="1"/>
    <xf numFmtId="0" fontId="0" fillId="0" borderId="9" xfId="0" applyFont="1" applyBorder="1" applyAlignment="1">
      <alignment wrapText="1"/>
    </xf>
    <xf numFmtId="0" fontId="94" fillId="0" borderId="9" xfId="0" applyFont="1" applyFill="1" applyBorder="1" applyAlignment="1" applyProtection="1">
      <alignment horizontal="center" vertical="center"/>
      <protection locked="0"/>
    </xf>
    <xf numFmtId="0" fontId="94" fillId="0" borderId="9" xfId="0" applyNumberFormat="1" applyFont="1" applyFill="1" applyBorder="1" applyAlignment="1" applyProtection="1">
      <alignment horizontal="center" vertical="center" wrapText="1"/>
      <protection locked="0"/>
    </xf>
    <xf numFmtId="0" fontId="94" fillId="10" borderId="9" xfId="0" applyNumberFormat="1" applyFont="1" applyFill="1" applyBorder="1" applyAlignment="1" applyProtection="1">
      <alignment horizontal="center"/>
      <protection locked="0"/>
    </xf>
    <xf numFmtId="0" fontId="94" fillId="0" borderId="9" xfId="0" applyNumberFormat="1" applyFont="1" applyBorder="1" applyAlignment="1" applyProtection="1">
      <alignment horizontal="center"/>
      <protection locked="0"/>
    </xf>
    <xf numFmtId="0" fontId="94" fillId="2" borderId="0" xfId="0" applyFont="1" applyFill="1" applyBorder="1" applyAlignment="1" applyProtection="1">
      <alignment horizontal="left"/>
      <protection locked="0"/>
    </xf>
    <xf numFmtId="0" fontId="94" fillId="2" borderId="0" xfId="0" applyFont="1" applyFill="1" applyBorder="1" applyAlignment="1" applyProtection="1">
      <alignment horizontal="center"/>
      <protection locked="0"/>
    </xf>
    <xf numFmtId="0" fontId="99" fillId="2" borderId="0" xfId="0" applyFont="1" applyFill="1" applyBorder="1" applyAlignment="1" applyProtection="1">
      <alignment horizontal="left"/>
      <protection locked="0"/>
    </xf>
    <xf numFmtId="0" fontId="94" fillId="2" borderId="0" xfId="0" applyFont="1" applyFill="1" applyAlignment="1" applyProtection="1">
      <alignment horizontal="left" wrapText="1"/>
      <protection locked="0"/>
    </xf>
    <xf numFmtId="0" fontId="93" fillId="2" borderId="0" xfId="0" applyFont="1" applyFill="1" applyAlignment="1" applyProtection="1">
      <alignment horizontal="left" wrapText="1"/>
      <protection locked="0"/>
    </xf>
    <xf numFmtId="0" fontId="0" fillId="2" borderId="0" xfId="0" applyFont="1" applyFill="1" applyAlignment="1" applyProtection="1">
      <alignment horizontal="center"/>
      <protection locked="0"/>
    </xf>
    <xf numFmtId="0" fontId="94" fillId="0" borderId="9" xfId="0" applyFont="1" applyBorder="1" applyAlignment="1" applyProtection="1">
      <alignment horizontal="center"/>
      <protection locked="0"/>
    </xf>
    <xf numFmtId="0" fontId="94" fillId="0" borderId="21" xfId="0" applyFont="1" applyBorder="1" applyAlignment="1" applyProtection="1">
      <alignment horizontal="left"/>
      <protection locked="0"/>
    </xf>
    <xf numFmtId="0" fontId="94" fillId="0" borderId="21" xfId="0" applyFont="1" applyFill="1" applyBorder="1" applyAlignment="1" applyProtection="1">
      <alignment horizontal="center"/>
      <protection locked="0"/>
    </xf>
    <xf numFmtId="0" fontId="0" fillId="0" borderId="9" xfId="0" applyFont="1" applyBorder="1" applyAlignment="1">
      <alignment horizontal="center" wrapText="1"/>
    </xf>
    <xf numFmtId="0" fontId="0" fillId="0" borderId="0" xfId="0" applyFont="1" applyAlignment="1" applyProtection="1">
      <alignment horizontal="center"/>
      <protection locked="0"/>
    </xf>
    <xf numFmtId="0" fontId="101" fillId="0" borderId="9" xfId="0" applyFont="1" applyBorder="1" applyAlignment="1">
      <alignment wrapText="1"/>
    </xf>
    <xf numFmtId="0" fontId="0" fillId="0" borderId="9" xfId="0" applyFont="1" applyBorder="1" applyAlignment="1">
      <alignment horizontal="center" vertical="center" wrapText="1"/>
    </xf>
    <xf numFmtId="0" fontId="103" fillId="22" borderId="27" xfId="0" applyFont="1" applyFill="1" applyBorder="1" applyAlignment="1">
      <alignment horizontal="center" vertical="center" wrapText="1"/>
    </xf>
    <xf numFmtId="0" fontId="103" fillId="22" borderId="19" xfId="0" applyFont="1" applyFill="1" applyBorder="1" applyAlignment="1">
      <alignment horizontal="center" vertical="center" wrapText="1"/>
    </xf>
    <xf numFmtId="0" fontId="104" fillId="0" borderId="47" xfId="0" applyFont="1" applyBorder="1" applyAlignment="1">
      <alignment vertical="center" wrapText="1"/>
    </xf>
    <xf numFmtId="0" fontId="104" fillId="0" borderId="25" xfId="0" applyFont="1" applyBorder="1" applyAlignment="1">
      <alignment vertical="center" wrapText="1"/>
    </xf>
    <xf numFmtId="0" fontId="104" fillId="0" borderId="25" xfId="0" applyFont="1" applyBorder="1" applyAlignment="1">
      <alignment horizontal="center" vertical="center" wrapText="1"/>
    </xf>
    <xf numFmtId="0" fontId="92" fillId="0" borderId="67" xfId="0" applyFont="1" applyBorder="1" applyAlignment="1">
      <alignment wrapText="1"/>
    </xf>
    <xf numFmtId="0" fontId="0" fillId="0" borderId="67" xfId="0" applyFont="1" applyBorder="1" applyAlignment="1">
      <alignment vertical="center"/>
    </xf>
    <xf numFmtId="0" fontId="0" fillId="0" borderId="67" xfId="0" applyFont="1" applyBorder="1" applyAlignment="1">
      <alignment wrapText="1"/>
    </xf>
    <xf numFmtId="0" fontId="0" fillId="0" borderId="0" xfId="0" applyFont="1"/>
    <xf numFmtId="0" fontId="92" fillId="21" borderId="64" xfId="0" applyFont="1" applyFill="1" applyBorder="1" applyAlignment="1">
      <alignment vertical="center" wrapText="1"/>
    </xf>
    <xf numFmtId="0" fontId="92" fillId="21" borderId="65" xfId="0" applyFont="1" applyFill="1" applyBorder="1" applyAlignment="1">
      <alignment vertical="center" wrapText="1"/>
    </xf>
    <xf numFmtId="0" fontId="93" fillId="2" borderId="0" xfId="0" applyFont="1" applyFill="1" applyAlignment="1" applyProtection="1">
      <alignment horizontal="left" wrapText="1"/>
      <protection locked="0"/>
    </xf>
    <xf numFmtId="0" fontId="94" fillId="2" borderId="0" xfId="0" applyFont="1" applyFill="1" applyAlignment="1" applyProtection="1">
      <alignment horizontal="left" wrapText="1"/>
      <protection locked="0"/>
    </xf>
    <xf numFmtId="0" fontId="42" fillId="0" borderId="0" xfId="7" applyFont="1" applyFill="1" applyBorder="1" applyAlignment="1" applyProtection="1">
      <alignment horizontal="left" wrapText="1"/>
    </xf>
    <xf numFmtId="168" fontId="47" fillId="0" borderId="0"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45" fillId="0" borderId="37" xfId="0" applyFont="1" applyFill="1" applyBorder="1" applyAlignment="1">
      <alignment horizontal="center" vertical="center"/>
    </xf>
    <xf numFmtId="168" fontId="47" fillId="12" borderId="36" xfId="0" applyNumberFormat="1" applyFont="1" applyFill="1" applyBorder="1" applyAlignment="1">
      <alignment horizontal="center" vertical="center"/>
    </xf>
    <xf numFmtId="0" fontId="45" fillId="12" borderId="0" xfId="0" applyFont="1" applyFill="1" applyBorder="1" applyAlignment="1">
      <alignment horizontal="center" vertical="center"/>
    </xf>
    <xf numFmtId="0" fontId="45" fillId="12" borderId="4" xfId="0" applyFont="1" applyFill="1" applyBorder="1" applyAlignment="1">
      <alignment horizontal="center" vertical="center"/>
    </xf>
    <xf numFmtId="0" fontId="45" fillId="12" borderId="37" xfId="0" applyFont="1" applyFill="1" applyBorder="1" applyAlignment="1">
      <alignment horizontal="center" vertical="center"/>
    </xf>
    <xf numFmtId="168" fontId="47" fillId="0" borderId="36" xfId="0" applyNumberFormat="1" applyFont="1" applyFill="1" applyBorder="1" applyAlignment="1">
      <alignment horizontal="center" vertical="center"/>
    </xf>
    <xf numFmtId="0" fontId="19" fillId="0" borderId="0" xfId="0" applyFont="1" applyFill="1" applyBorder="1" applyAlignment="1">
      <alignment horizontal="center"/>
    </xf>
    <xf numFmtId="168" fontId="47" fillId="0" borderId="36" xfId="8" applyNumberFormat="1" applyFont="1" applyFill="1" applyBorder="1" applyAlignment="1">
      <alignment horizontal="center" vertical="center"/>
    </xf>
    <xf numFmtId="0" fontId="8" fillId="0" borderId="0" xfId="8" applyFont="1" applyFill="1" applyBorder="1" applyAlignment="1">
      <alignment horizontal="center" vertical="center"/>
    </xf>
    <xf numFmtId="0" fontId="8" fillId="0" borderId="37" xfId="8" applyFont="1" applyFill="1" applyBorder="1" applyAlignment="1">
      <alignment horizontal="center" vertical="center"/>
    </xf>
    <xf numFmtId="168" fontId="47" fillId="12" borderId="36" xfId="8" applyNumberFormat="1" applyFont="1" applyFill="1" applyBorder="1" applyAlignment="1">
      <alignment horizontal="center" vertical="center"/>
    </xf>
    <xf numFmtId="0" fontId="8" fillId="12" borderId="0" xfId="8" applyFont="1" applyFill="1" applyBorder="1" applyAlignment="1">
      <alignment horizontal="center" vertical="center"/>
    </xf>
    <xf numFmtId="0" fontId="8" fillId="12" borderId="4" xfId="8" applyFont="1" applyFill="1" applyBorder="1" applyAlignment="1">
      <alignment horizontal="center" vertical="center"/>
    </xf>
    <xf numFmtId="168" fontId="47" fillId="0" borderId="0" xfId="8" applyNumberFormat="1" applyFont="1" applyFill="1" applyBorder="1" applyAlignment="1">
      <alignment horizontal="center" vertical="center"/>
    </xf>
    <xf numFmtId="0" fontId="8" fillId="12" borderId="37" xfId="8" applyFont="1" applyFill="1" applyBorder="1" applyAlignment="1">
      <alignment horizontal="center" vertical="center"/>
    </xf>
    <xf numFmtId="0" fontId="35" fillId="0" borderId="0" xfId="0" applyFont="1" applyFill="1" applyBorder="1" applyAlignment="1">
      <alignment horizontal="center"/>
    </xf>
    <xf numFmtId="11" fontId="5" fillId="17" borderId="1" xfId="14" applyNumberFormat="1" applyFont="1" applyFill="1" applyBorder="1" applyAlignment="1">
      <alignment horizontal="center" vertical="top" wrapText="1"/>
    </xf>
    <xf numFmtId="11" fontId="87" fillId="17" borderId="2" xfId="14" applyNumberFormat="1" applyFont="1" applyFill="1" applyBorder="1" applyAlignment="1">
      <alignment horizontal="center" vertical="top" wrapText="1"/>
    </xf>
    <xf numFmtId="11" fontId="87" fillId="17" borderId="3" xfId="14" applyNumberFormat="1" applyFont="1" applyFill="1" applyBorder="1" applyAlignment="1">
      <alignment horizontal="center" vertical="top" wrapText="1"/>
    </xf>
    <xf numFmtId="11" fontId="5" fillId="6" borderId="1" xfId="14" applyNumberFormat="1" applyFont="1" applyFill="1" applyBorder="1" applyAlignment="1">
      <alignment horizontal="center" vertical="top" wrapText="1"/>
    </xf>
    <xf numFmtId="11" fontId="87" fillId="6" borderId="2" xfId="14" applyNumberFormat="1" applyFont="1" applyFill="1" applyBorder="1" applyAlignment="1">
      <alignment horizontal="center" vertical="top" wrapText="1"/>
    </xf>
    <xf numFmtId="11" fontId="87" fillId="6" borderId="3" xfId="14" applyNumberFormat="1" applyFont="1" applyFill="1" applyBorder="1" applyAlignment="1">
      <alignment horizontal="center" vertical="top" wrapText="1"/>
    </xf>
    <xf numFmtId="0" fontId="64" fillId="17" borderId="1" xfId="14" applyFont="1" applyFill="1" applyBorder="1" applyAlignment="1">
      <alignment horizontal="center"/>
    </xf>
    <xf numFmtId="0" fontId="64" fillId="17" borderId="3" xfId="14" applyFont="1" applyFill="1" applyBorder="1" applyAlignment="1">
      <alignment horizontal="center"/>
    </xf>
    <xf numFmtId="0" fontId="37" fillId="17" borderId="1" xfId="14" applyFont="1" applyFill="1" applyBorder="1" applyAlignment="1">
      <alignment horizontal="center"/>
    </xf>
    <xf numFmtId="0" fontId="37" fillId="17" borderId="3" xfId="14" applyFont="1" applyFill="1" applyBorder="1" applyAlignment="1">
      <alignment horizontal="center"/>
    </xf>
    <xf numFmtId="0" fontId="5" fillId="16" borderId="1" xfId="14" applyFont="1" applyFill="1" applyBorder="1" applyAlignment="1">
      <alignment horizontal="center"/>
    </xf>
    <xf numFmtId="0" fontId="5" fillId="16" borderId="2" xfId="14" applyFont="1" applyFill="1" applyBorder="1" applyAlignment="1">
      <alignment horizontal="center"/>
    </xf>
    <xf numFmtId="0" fontId="5" fillId="16" borderId="3" xfId="14" applyFont="1" applyFill="1" applyBorder="1" applyAlignment="1">
      <alignment horizontal="center"/>
    </xf>
    <xf numFmtId="0" fontId="86" fillId="16" borderId="1" xfId="14" applyFill="1" applyBorder="1" applyAlignment="1">
      <alignment horizontal="center"/>
    </xf>
    <xf numFmtId="0" fontId="86" fillId="16" borderId="2" xfId="14" applyFill="1" applyBorder="1" applyAlignment="1">
      <alignment horizontal="center"/>
    </xf>
    <xf numFmtId="0" fontId="86" fillId="16" borderId="3" xfId="14" applyFill="1" applyBorder="1" applyAlignment="1">
      <alignment horizontal="center"/>
    </xf>
    <xf numFmtId="0" fontId="87" fillId="17" borderId="1" xfId="14" applyFont="1" applyFill="1" applyBorder="1" applyAlignment="1">
      <alignment horizontal="center"/>
    </xf>
    <xf numFmtId="0" fontId="87" fillId="17" borderId="2" xfId="14" applyFont="1" applyFill="1" applyBorder="1" applyAlignment="1">
      <alignment horizontal="center"/>
    </xf>
    <xf numFmtId="0" fontId="87" fillId="17" borderId="3" xfId="14" applyFont="1" applyFill="1" applyBorder="1" applyAlignment="1">
      <alignment horizontal="center"/>
    </xf>
    <xf numFmtId="0" fontId="87" fillId="6" borderId="1" xfId="14" applyFont="1" applyFill="1" applyBorder="1" applyAlignment="1">
      <alignment horizontal="center"/>
    </xf>
    <xf numFmtId="0" fontId="87" fillId="6" borderId="2" xfId="14" applyFont="1" applyFill="1" applyBorder="1" applyAlignment="1">
      <alignment horizontal="center"/>
    </xf>
    <xf numFmtId="0" fontId="87" fillId="6" borderId="3" xfId="14" applyFont="1" applyFill="1" applyBorder="1" applyAlignment="1">
      <alignment horizontal="center"/>
    </xf>
    <xf numFmtId="0" fontId="58" fillId="16" borderId="7" xfId="14" applyFont="1" applyFill="1" applyBorder="1" applyAlignment="1">
      <alignment horizontal="center"/>
    </xf>
    <xf numFmtId="0" fontId="58" fillId="16" borderId="4" xfId="14" applyFont="1" applyFill="1" applyBorder="1" applyAlignment="1">
      <alignment horizontal="center"/>
    </xf>
    <xf numFmtId="0" fontId="46" fillId="15" borderId="1" xfId="14" applyFont="1" applyFill="1" applyBorder="1" applyAlignment="1">
      <alignment horizontal="center"/>
    </xf>
    <xf numFmtId="0" fontId="46" fillId="15" borderId="2" xfId="14" applyFont="1" applyFill="1" applyBorder="1" applyAlignment="1">
      <alignment horizontal="center"/>
    </xf>
    <xf numFmtId="0" fontId="46" fillId="15" borderId="3" xfId="14" applyFont="1" applyFill="1" applyBorder="1" applyAlignment="1">
      <alignment horizontal="center"/>
    </xf>
    <xf numFmtId="0" fontId="63" fillId="15" borderId="1" xfId="14" applyFont="1" applyFill="1" applyBorder="1" applyAlignment="1">
      <alignment horizontal="center"/>
    </xf>
    <xf numFmtId="0" fontId="63" fillId="15" borderId="2" xfId="14" applyFont="1" applyFill="1" applyBorder="1" applyAlignment="1">
      <alignment horizontal="center"/>
    </xf>
    <xf numFmtId="0" fontId="63" fillId="15" borderId="3" xfId="14" applyFont="1" applyFill="1" applyBorder="1" applyAlignment="1">
      <alignment horizontal="center"/>
    </xf>
    <xf numFmtId="0" fontId="63" fillId="15" borderId="0" xfId="14" applyFont="1" applyFill="1" applyBorder="1" applyAlignment="1">
      <alignment horizontal="center"/>
    </xf>
    <xf numFmtId="0" fontId="86" fillId="14" borderId="1" xfId="14" applyFill="1" applyBorder="1" applyAlignment="1">
      <alignment horizontal="center"/>
    </xf>
    <xf numFmtId="0" fontId="86" fillId="14" borderId="2" xfId="14" applyFill="1" applyBorder="1" applyAlignment="1">
      <alignment horizontal="center"/>
    </xf>
    <xf numFmtId="0" fontId="86" fillId="14" borderId="3" xfId="14" applyFill="1" applyBorder="1" applyAlignment="1">
      <alignment horizontal="center"/>
    </xf>
    <xf numFmtId="0" fontId="5" fillId="14" borderId="1" xfId="14" applyFont="1" applyFill="1" applyBorder="1" applyAlignment="1">
      <alignment horizontal="center"/>
    </xf>
    <xf numFmtId="0" fontId="5" fillId="14" borderId="2" xfId="14" applyFont="1" applyFill="1" applyBorder="1" applyAlignment="1">
      <alignment horizontal="center"/>
    </xf>
    <xf numFmtId="0" fontId="5" fillId="14" borderId="3" xfId="14" applyFont="1" applyFill="1" applyBorder="1" applyAlignment="1">
      <alignment horizontal="center"/>
    </xf>
    <xf numFmtId="0" fontId="19" fillId="6" borderId="0" xfId="14" applyFont="1" applyFill="1" applyAlignment="1" applyProtection="1">
      <alignment horizontal="center"/>
      <protection locked="0"/>
    </xf>
    <xf numFmtId="0" fontId="19" fillId="7" borderId="0" xfId="14" applyFont="1" applyFill="1" applyAlignment="1">
      <alignment horizontal="center"/>
    </xf>
    <xf numFmtId="0" fontId="57" fillId="14" borderId="1" xfId="14" applyFont="1" applyFill="1" applyBorder="1" applyAlignment="1">
      <alignment horizontal="center"/>
    </xf>
    <xf numFmtId="0" fontId="57" fillId="14" borderId="3" xfId="14" applyFont="1" applyFill="1" applyBorder="1" applyAlignment="1">
      <alignment horizontal="center"/>
    </xf>
    <xf numFmtId="0" fontId="5" fillId="0" borderId="17" xfId="4" applyFont="1" applyBorder="1" applyAlignment="1">
      <alignment horizontal="center"/>
    </xf>
    <xf numFmtId="0" fontId="5" fillId="0" borderId="18" xfId="4" applyFont="1" applyBorder="1" applyAlignment="1">
      <alignment horizontal="center"/>
    </xf>
    <xf numFmtId="0" fontId="5" fillId="0" borderId="19" xfId="4" applyFont="1" applyBorder="1" applyAlignment="1">
      <alignment horizontal="center"/>
    </xf>
    <xf numFmtId="0" fontId="5" fillId="0" borderId="22" xfId="4" applyFont="1" applyBorder="1" applyAlignment="1">
      <alignment horizontal="center"/>
    </xf>
    <xf numFmtId="0" fontId="5" fillId="0" borderId="26" xfId="4" applyFont="1" applyBorder="1" applyAlignment="1">
      <alignment horizontal="center"/>
    </xf>
    <xf numFmtId="0" fontId="5" fillId="0" borderId="23" xfId="4" applyFont="1" applyBorder="1" applyAlignment="1">
      <alignment horizontal="center"/>
    </xf>
    <xf numFmtId="0" fontId="55" fillId="14" borderId="1" xfId="14" applyFont="1" applyFill="1" applyBorder="1" applyAlignment="1" applyProtection="1">
      <alignment horizontal="center"/>
    </xf>
    <xf numFmtId="0" fontId="55" fillId="14" borderId="3" xfId="14" applyFont="1" applyFill="1" applyBorder="1" applyAlignment="1" applyProtection="1">
      <alignment horizontal="center"/>
    </xf>
    <xf numFmtId="0" fontId="9" fillId="0" borderId="0" xfId="14" applyFont="1" applyAlignment="1" applyProtection="1">
      <alignment horizontal="left" wrapText="1"/>
    </xf>
    <xf numFmtId="49" fontId="56" fillId="18" borderId="41" xfId="14" applyNumberFormat="1" applyFont="1" applyFill="1" applyBorder="1" applyAlignment="1" applyProtection="1">
      <alignment horizontal="center" vertical="center" wrapText="1"/>
    </xf>
    <xf numFmtId="49" fontId="86" fillId="0" borderId="45" xfId="14" applyNumberFormat="1" applyBorder="1" applyAlignment="1" applyProtection="1">
      <alignment wrapText="1"/>
    </xf>
    <xf numFmtId="0" fontId="70" fillId="0" borderId="17" xfId="14" applyFont="1" applyBorder="1" applyAlignment="1" applyProtection="1">
      <alignment horizontal="center"/>
    </xf>
    <xf numFmtId="0" fontId="86" fillId="0" borderId="18" xfId="14" applyBorder="1" applyAlignment="1"/>
    <xf numFmtId="0" fontId="86" fillId="0" borderId="19" xfId="14" applyBorder="1" applyAlignment="1"/>
    <xf numFmtId="0" fontId="62" fillId="15" borderId="1" xfId="14" applyFont="1" applyFill="1" applyBorder="1" applyAlignment="1" applyProtection="1">
      <alignment horizontal="center"/>
    </xf>
    <xf numFmtId="0" fontId="62" fillId="15" borderId="3" xfId="14" applyFont="1" applyFill="1" applyBorder="1" applyAlignment="1" applyProtection="1">
      <alignment horizontal="center"/>
    </xf>
    <xf numFmtId="0" fontId="9" fillId="16" borderId="1" xfId="14" applyFont="1" applyFill="1" applyBorder="1" applyAlignment="1" applyProtection="1">
      <alignment horizontal="center"/>
    </xf>
    <xf numFmtId="0" fontId="9" fillId="16" borderId="3" xfId="14" applyFont="1" applyFill="1" applyBorder="1" applyAlignment="1" applyProtection="1">
      <alignment horizontal="center"/>
    </xf>
    <xf numFmtId="0" fontId="5" fillId="16" borderId="7" xfId="14" applyFont="1" applyFill="1" applyBorder="1" applyAlignment="1" applyProtection="1">
      <alignment horizontal="center"/>
    </xf>
    <xf numFmtId="0" fontId="5" fillId="16" borderId="4" xfId="14" applyFont="1" applyFill="1" applyBorder="1" applyAlignment="1" applyProtection="1">
      <alignment horizontal="center"/>
    </xf>
    <xf numFmtId="0" fontId="86" fillId="16" borderId="1" xfId="14" applyFill="1" applyBorder="1" applyAlignment="1" applyProtection="1">
      <alignment horizontal="center"/>
    </xf>
    <xf numFmtId="0" fontId="86" fillId="16" borderId="3" xfId="14" applyFill="1" applyBorder="1" applyAlignment="1" applyProtection="1">
      <alignment horizontal="center"/>
    </xf>
    <xf numFmtId="0" fontId="5" fillId="16" borderId="12" xfId="14" applyFont="1" applyFill="1" applyBorder="1" applyAlignment="1" applyProtection="1">
      <alignment horizontal="center"/>
    </xf>
    <xf numFmtId="0" fontId="5" fillId="16" borderId="0" xfId="14" applyFont="1" applyFill="1" applyBorder="1" applyAlignment="1" applyProtection="1">
      <alignment horizontal="center"/>
    </xf>
    <xf numFmtId="0" fontId="48" fillId="16" borderId="1" xfId="14" applyFont="1" applyFill="1" applyBorder="1" applyAlignment="1" applyProtection="1">
      <alignment horizontal="center"/>
    </xf>
    <xf numFmtId="0" fontId="48" fillId="16" borderId="2" xfId="14" applyFont="1" applyFill="1" applyBorder="1" applyAlignment="1" applyProtection="1">
      <alignment horizontal="center"/>
    </xf>
    <xf numFmtId="0" fontId="48" fillId="16" borderId="3" xfId="14" applyFont="1" applyFill="1" applyBorder="1" applyAlignment="1" applyProtection="1">
      <alignment horizontal="center"/>
    </xf>
    <xf numFmtId="0" fontId="56" fillId="16" borderId="5" xfId="14" applyFont="1" applyFill="1" applyBorder="1" applyAlignment="1" applyProtection="1">
      <alignment horizontal="center"/>
    </xf>
    <xf numFmtId="0" fontId="56" fillId="16" borderId="11" xfId="14" applyFont="1" applyFill="1" applyBorder="1" applyAlignment="1" applyProtection="1">
      <alignment horizontal="center"/>
    </xf>
    <xf numFmtId="0" fontId="56" fillId="16" borderId="6" xfId="14" applyFont="1" applyFill="1" applyBorder="1" applyAlignment="1" applyProtection="1">
      <alignment horizontal="center"/>
    </xf>
    <xf numFmtId="0" fontId="56" fillId="16" borderId="1" xfId="14" applyFont="1" applyFill="1" applyBorder="1" applyAlignment="1" applyProtection="1">
      <alignment horizontal="center"/>
    </xf>
    <xf numFmtId="0" fontId="56" fillId="16" borderId="3" xfId="14" applyFont="1" applyFill="1" applyBorder="1" applyAlignment="1" applyProtection="1">
      <alignment horizontal="center"/>
    </xf>
    <xf numFmtId="0" fontId="56" fillId="16" borderId="7" xfId="14" applyFont="1" applyFill="1" applyBorder="1" applyAlignment="1" applyProtection="1">
      <alignment horizontal="center"/>
    </xf>
    <xf numFmtId="0" fontId="56" fillId="16" borderId="4" xfId="14" applyFont="1" applyFill="1" applyBorder="1" applyAlignment="1" applyProtection="1">
      <alignment horizontal="center"/>
    </xf>
    <xf numFmtId="0" fontId="56" fillId="16" borderId="8" xfId="14" applyFont="1" applyFill="1" applyBorder="1" applyAlignment="1" applyProtection="1">
      <alignment horizontal="center"/>
    </xf>
    <xf numFmtId="0" fontId="70" fillId="0" borderId="17" xfId="14" applyFont="1" applyBorder="1" applyAlignment="1" applyProtection="1">
      <alignment horizontal="center" vertical="center"/>
    </xf>
    <xf numFmtId="0" fontId="86" fillId="0" borderId="18" xfId="14" applyBorder="1" applyAlignment="1">
      <alignment vertical="center"/>
    </xf>
    <xf numFmtId="0" fontId="86" fillId="0" borderId="19" xfId="14" applyBorder="1" applyAlignment="1">
      <alignment vertical="center"/>
    </xf>
    <xf numFmtId="0" fontId="70" fillId="0" borderId="18" xfId="14" applyFont="1" applyBorder="1" applyAlignment="1" applyProtection="1">
      <alignment horizontal="center"/>
    </xf>
    <xf numFmtId="0" fontId="70" fillId="0" borderId="19" xfId="14" applyFont="1" applyBorder="1" applyAlignment="1" applyProtection="1">
      <alignment horizontal="center"/>
    </xf>
    <xf numFmtId="0" fontId="20" fillId="2" borderId="0" xfId="0" applyFont="1" applyFill="1" applyAlignment="1" applyProtection="1">
      <alignment horizontal="left" wrapText="1"/>
      <protection locked="0"/>
    </xf>
    <xf numFmtId="0" fontId="20" fillId="2" borderId="0" xfId="0" applyFont="1" applyFill="1" applyAlignment="1" applyProtection="1">
      <alignment horizontal="left" vertical="top" wrapText="1"/>
      <protection locked="0"/>
    </xf>
    <xf numFmtId="0" fontId="18" fillId="2" borderId="0" xfId="0" applyFont="1" applyFill="1" applyAlignment="1" applyProtection="1">
      <alignment horizontal="left"/>
      <protection locked="0"/>
    </xf>
    <xf numFmtId="0" fontId="20" fillId="2" borderId="0" xfId="0" applyFont="1" applyFill="1" applyAlignment="1" applyProtection="1">
      <alignment horizontal="left" vertical="center" wrapText="1"/>
      <protection locked="0"/>
    </xf>
    <xf numFmtId="0" fontId="18" fillId="2" borderId="4" xfId="0" applyFont="1" applyFill="1" applyBorder="1" applyAlignment="1" applyProtection="1">
      <alignment horizontal="left"/>
      <protection locked="0"/>
    </xf>
  </cellXfs>
  <cellStyles count="15">
    <cellStyle name="Comma" xfId="1" builtinId="3"/>
    <cellStyle name="Comma 2" xfId="13" xr:uid="{00000000-0005-0000-0000-000001000000}"/>
    <cellStyle name="Currency" xfId="2" builtinId="4"/>
    <cellStyle name="Currency 2" xfId="11" xr:uid="{00000000-0005-0000-0000-000003000000}"/>
    <cellStyle name="Normal" xfId="0" builtinId="0"/>
    <cellStyle name="Normal 2" xfId="4" xr:uid="{00000000-0005-0000-0000-000005000000}"/>
    <cellStyle name="Normal 3" xfId="9" xr:uid="{00000000-0005-0000-0000-000006000000}"/>
    <cellStyle name="Normal 4" xfId="14" xr:uid="{00000000-0005-0000-0000-000007000000}"/>
    <cellStyle name="Normal 6 2 2" xfId="5" xr:uid="{00000000-0005-0000-0000-000008000000}"/>
    <cellStyle name="Normal_CWT" xfId="8" xr:uid="{00000000-0005-0000-0000-000009000000}"/>
    <cellStyle name="Normal_Daily Guide Service" xfId="12" xr:uid="{00000000-0005-0000-0000-00000A000000}"/>
    <cellStyle name="Normal_FX 58% Percent Off" xfId="10" xr:uid="{00000000-0005-0000-0000-00000B000000}"/>
    <cellStyle name="Normal_Next Day Comm Chart" xfId="7" xr:uid="{00000000-0005-0000-0000-00000C000000}"/>
    <cellStyle name="Percent" xfId="3" builtinId="5"/>
    <cellStyle name="Percent 2" xfId="6" xr:uid="{00000000-0005-0000-0000-00000E000000}"/>
  </cellStyles>
  <dxfs count="6">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fmlaLink="$AE$7" lockText="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E$6"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583870</xdr:colOff>
      <xdr:row>49</xdr:row>
      <xdr:rowOff>31585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79870" cy="9054935"/>
        </a:xfrm>
        <a:prstGeom prst="rect">
          <a:avLst/>
        </a:prstGeom>
      </xdr:spPr>
    </xdr:pic>
    <xdr:clientData/>
  </xdr:twoCellAnchor>
  <xdr:twoCellAnchor>
    <xdr:from>
      <xdr:col>5</xdr:col>
      <xdr:colOff>12700</xdr:colOff>
      <xdr:row>13</xdr:row>
      <xdr:rowOff>107950</xdr:rowOff>
    </xdr:from>
    <xdr:to>
      <xdr:col>10</xdr:col>
      <xdr:colOff>254000</xdr:colOff>
      <xdr:row>17</xdr:row>
      <xdr:rowOff>114300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60700" y="2501900"/>
          <a:ext cx="32893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i="1">
              <a:latin typeface="Georgia" panose="02040502050405020303" pitchFamily="18" charset="0"/>
            </a:rPr>
            <a:t>UPS Rates</a:t>
          </a:r>
        </a:p>
        <a:p>
          <a:pPr algn="ctr"/>
          <a:r>
            <a:rPr lang="en-US" sz="1600" b="1" i="1">
              <a:latin typeface="Georgia" panose="02040502050405020303" pitchFamily="18" charset="0"/>
            </a:rPr>
            <a:t>Sourcewell</a:t>
          </a:r>
          <a:r>
            <a:rPr lang="en-US" sz="1600" b="1" i="1" baseline="0">
              <a:latin typeface="Georgia" panose="02040502050405020303" pitchFamily="18" charset="0"/>
            </a:rPr>
            <a:t> </a:t>
          </a:r>
          <a:r>
            <a:rPr lang="en-US" sz="1400" b="1" i="1">
              <a:solidFill>
                <a:schemeClr val="dk1"/>
              </a:solidFill>
              <a:effectLst/>
              <a:latin typeface="Georgia" panose="02040502050405020303" pitchFamily="18" charset="0"/>
              <a:ea typeface="+mn-ea"/>
              <a:cs typeface="+mn-cs"/>
            </a:rPr>
            <a:t>RFP #090121 </a:t>
          </a:r>
          <a:endParaRPr lang="en-US" sz="2400" b="0" i="1">
            <a:latin typeface="Georgia" panose="02040502050405020303" pitchFamily="18" charset="0"/>
          </a:endParaRPr>
        </a:p>
      </xdr:txBody>
    </xdr:sp>
    <xdr:clientData/>
  </xdr:twoCellAnchor>
  <xdr:twoCellAnchor editAs="oneCell">
    <xdr:from>
      <xdr:col>11</xdr:col>
      <xdr:colOff>12701</xdr:colOff>
      <xdr:row>12</xdr:row>
      <xdr:rowOff>82550</xdr:rowOff>
    </xdr:from>
    <xdr:to>
      <xdr:col>18</xdr:col>
      <xdr:colOff>338193</xdr:colOff>
      <xdr:row>18</xdr:row>
      <xdr:rowOff>101600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718301" y="2292350"/>
          <a:ext cx="4592692" cy="1123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182052</xdr:rowOff>
    </xdr:from>
    <xdr:to>
      <xdr:col>9</xdr:col>
      <xdr:colOff>488950</xdr:colOff>
      <xdr:row>15</xdr:row>
      <xdr:rowOff>171174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1490152"/>
          <a:ext cx="5975350" cy="14623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209550</xdr:colOff>
          <xdr:row>0</xdr:row>
          <xdr:rowOff>95250</xdr:rowOff>
        </xdr:from>
        <xdr:to>
          <xdr:col>32</xdr:col>
          <xdr:colOff>390525</xdr:colOff>
          <xdr:row>3</xdr:row>
          <xdr:rowOff>47625</xdr:rowOff>
        </xdr:to>
        <xdr:sp macro="" textlink="">
          <xdr:nvSpPr>
            <xdr:cNvPr id="115713" name="Group Box 1" hidden="1">
              <a:extLst>
                <a:ext uri="{63B3BB69-23CF-44E3-9099-C40C66FF867C}">
                  <a14:compatExt spid="_x0000_s115713"/>
                </a:ext>
                <a:ext uri="{FF2B5EF4-FFF2-40B4-BE49-F238E27FC236}">
                  <a16:creationId xmlns:a16="http://schemas.microsoft.com/office/drawing/2014/main" id="{00000000-0008-0000-0B00-000001C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Reset Mins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0</xdr:row>
          <xdr:rowOff>180975</xdr:rowOff>
        </xdr:from>
        <xdr:to>
          <xdr:col>32</xdr:col>
          <xdr:colOff>333375</xdr:colOff>
          <xdr:row>1</xdr:row>
          <xdr:rowOff>161925</xdr:rowOff>
        </xdr:to>
        <xdr:sp macro="" textlink="">
          <xdr:nvSpPr>
            <xdr:cNvPr id="115714" name="Option Button 2" hidden="1">
              <a:extLst>
                <a:ext uri="{63B3BB69-23CF-44E3-9099-C40C66FF867C}">
                  <a14:compatExt spid="_x0000_s115714"/>
                </a:ext>
                <a:ext uri="{FF2B5EF4-FFF2-40B4-BE49-F238E27FC236}">
                  <a16:creationId xmlns:a16="http://schemas.microsoft.com/office/drawing/2014/main" id="{00000000-0008-0000-0B00-000002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Last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9525</xdr:rowOff>
        </xdr:from>
        <xdr:to>
          <xdr:col>10</xdr:col>
          <xdr:colOff>209550</xdr:colOff>
          <xdr:row>5</xdr:row>
          <xdr:rowOff>142875</xdr:rowOff>
        </xdr:to>
        <xdr:sp macro="" textlink="">
          <xdr:nvSpPr>
            <xdr:cNvPr id="115715" name="Check Box 3" hidden="1">
              <a:extLst>
                <a:ext uri="{63B3BB69-23CF-44E3-9099-C40C66FF867C}">
                  <a14:compatExt spid="_x0000_s115715"/>
                </a:ext>
                <a:ext uri="{FF2B5EF4-FFF2-40B4-BE49-F238E27FC236}">
                  <a16:creationId xmlns:a16="http://schemas.microsoft.com/office/drawing/2014/main" id="{00000000-0008-0000-0B00-000003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Reset Default Minimums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1</xdr:row>
          <xdr:rowOff>200025</xdr:rowOff>
        </xdr:from>
        <xdr:to>
          <xdr:col>32</xdr:col>
          <xdr:colOff>333375</xdr:colOff>
          <xdr:row>2</xdr:row>
          <xdr:rowOff>180975</xdr:rowOff>
        </xdr:to>
        <xdr:sp macro="" textlink="">
          <xdr:nvSpPr>
            <xdr:cNvPr id="115716" name="Option Button 4" hidden="1">
              <a:extLst>
                <a:ext uri="{63B3BB69-23CF-44E3-9099-C40C66FF867C}">
                  <a14:compatExt spid="_x0000_s115716"/>
                </a:ext>
                <a:ext uri="{FF2B5EF4-FFF2-40B4-BE49-F238E27FC236}">
                  <a16:creationId xmlns:a16="http://schemas.microsoft.com/office/drawing/2014/main" id="{00000000-0008-0000-0B00-000004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Year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209550</xdr:colOff>
          <xdr:row>0</xdr:row>
          <xdr:rowOff>95250</xdr:rowOff>
        </xdr:from>
        <xdr:to>
          <xdr:col>32</xdr:col>
          <xdr:colOff>390525</xdr:colOff>
          <xdr:row>3</xdr:row>
          <xdr:rowOff>47625</xdr:rowOff>
        </xdr:to>
        <xdr:sp macro="" textlink="">
          <xdr:nvSpPr>
            <xdr:cNvPr id="116737" name="Group Box 1" hidden="1">
              <a:extLst>
                <a:ext uri="{63B3BB69-23CF-44E3-9099-C40C66FF867C}">
                  <a14:compatExt spid="_x0000_s116737"/>
                </a:ext>
                <a:ext uri="{FF2B5EF4-FFF2-40B4-BE49-F238E27FC236}">
                  <a16:creationId xmlns:a16="http://schemas.microsoft.com/office/drawing/2014/main" id="{00000000-0008-0000-0C00-000001C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Reset Mins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0</xdr:row>
          <xdr:rowOff>180975</xdr:rowOff>
        </xdr:from>
        <xdr:to>
          <xdr:col>32</xdr:col>
          <xdr:colOff>333375</xdr:colOff>
          <xdr:row>1</xdr:row>
          <xdr:rowOff>161925</xdr:rowOff>
        </xdr:to>
        <xdr:sp macro="" textlink="">
          <xdr:nvSpPr>
            <xdr:cNvPr id="116738" name="Option Button 2" hidden="1">
              <a:extLst>
                <a:ext uri="{63B3BB69-23CF-44E3-9099-C40C66FF867C}">
                  <a14:compatExt spid="_x0000_s116738"/>
                </a:ext>
                <a:ext uri="{FF2B5EF4-FFF2-40B4-BE49-F238E27FC236}">
                  <a16:creationId xmlns:a16="http://schemas.microsoft.com/office/drawing/2014/main" id="{00000000-0008-0000-0C00-000002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Last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1</xdr:row>
          <xdr:rowOff>200025</xdr:rowOff>
        </xdr:from>
        <xdr:to>
          <xdr:col>32</xdr:col>
          <xdr:colOff>333375</xdr:colOff>
          <xdr:row>2</xdr:row>
          <xdr:rowOff>180975</xdr:rowOff>
        </xdr:to>
        <xdr:sp macro="" textlink="">
          <xdr:nvSpPr>
            <xdr:cNvPr id="116739" name="Option Button 3" hidden="1">
              <a:extLst>
                <a:ext uri="{63B3BB69-23CF-44E3-9099-C40C66FF867C}">
                  <a14:compatExt spid="_x0000_s116739"/>
                </a:ext>
                <a:ext uri="{FF2B5EF4-FFF2-40B4-BE49-F238E27FC236}">
                  <a16:creationId xmlns:a16="http://schemas.microsoft.com/office/drawing/2014/main" id="{00000000-0008-0000-0C00-000003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9525</xdr:rowOff>
        </xdr:from>
        <xdr:to>
          <xdr:col>10</xdr:col>
          <xdr:colOff>209550</xdr:colOff>
          <xdr:row>5</xdr:row>
          <xdr:rowOff>0</xdr:rowOff>
        </xdr:to>
        <xdr:sp macro="" textlink="">
          <xdr:nvSpPr>
            <xdr:cNvPr id="116740" name="Check Box 4" hidden="1">
              <a:extLst>
                <a:ext uri="{63B3BB69-23CF-44E3-9099-C40C66FF867C}">
                  <a14:compatExt spid="_x0000_s116740"/>
                </a:ext>
                <a:ext uri="{FF2B5EF4-FFF2-40B4-BE49-F238E27FC236}">
                  <a16:creationId xmlns:a16="http://schemas.microsoft.com/office/drawing/2014/main" id="{00000000-0008-0000-0C00-000004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Reset Default Minimums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16336</xdr:rowOff>
    </xdr:from>
    <xdr:to>
      <xdr:col>9</xdr:col>
      <xdr:colOff>558800</xdr:colOff>
      <xdr:row>16</xdr:row>
      <xdr:rowOff>22552</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0" y="1508586"/>
          <a:ext cx="6045200" cy="14794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8</xdr:row>
      <xdr:rowOff>44450</xdr:rowOff>
    </xdr:from>
    <xdr:to>
      <xdr:col>9</xdr:col>
      <xdr:colOff>585295</xdr:colOff>
      <xdr:row>16</xdr:row>
      <xdr:rowOff>57150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1" y="1536700"/>
          <a:ext cx="6071694" cy="1485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inside.ups.com/Documents%20and%20Settings/eby1seh/Local%20Settings/Temporary%20Internet%20Files/OLK18A/Achieve%20Global%20PQR%201-18-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ss.inside.ups.com/pricing_domestic/Heffelfinger/Bid%20Tools/2008%20PQA%20Tod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ss.inside.ups.com/sites/GlobalRevManagment/RMModels/RateMakers/Shared%20Documents/2009%20Rate%20Makers/US%20Intl%20Rate%20Chart%20Maker%2020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rpNAS1\PricingDom\Restricted\Government\2.%20STATE%20GOVT\NASPO\0.%202021%20RFP\3.%20Response\Old%20PQA\2021.1%20Daily%20Rate%20Domestic%20Chart%20Mak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rpNAS1\PricingDom\Restricted\Government\2.%20STATE%20GOVT\NASPO\0.%202021%20RFP\3.%20Response\Final%20PQA%20Prep\2021.1%20US%20Rate%20Chart%20Maker%20Intl%20with%202021%20pct%20off%20mi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rvices"/>
      <sheetName val="Shipper List"/>
      <sheetName val="Strategy"/>
      <sheetName val="NationalStrategy"/>
      <sheetName val="Bid Notes"/>
      <sheetName val="Proposed Incentives"/>
      <sheetName val="SCS Strategy"/>
      <sheetName val="Mail"/>
      <sheetName val="ARS"/>
      <sheetName val="Bid Volume"/>
      <sheetName val="Shipper Volume"/>
      <sheetName val="Seasonal Bid"/>
      <sheetName val="Domestic Pkg Samples"/>
      <sheetName val="WorldEase Export"/>
      <sheetName val="WorldEase Import"/>
      <sheetName val="Global Request"/>
      <sheetName val="Global Samples"/>
      <sheetName val="Cube Sample"/>
      <sheetName val="CWT Minimum"/>
      <sheetName val="AddHandling"/>
      <sheetName val="Intl_Lookup"/>
    </sheetNames>
    <sheetDataSet>
      <sheetData sheetId="0">
        <row r="5">
          <cell r="B5" t="str">
            <v>Achieve Global</v>
          </cell>
          <cell r="C5">
            <v>0</v>
          </cell>
          <cell r="F5">
            <v>39462</v>
          </cell>
          <cell r="I5" t="b">
            <v>1</v>
          </cell>
        </row>
        <row r="7">
          <cell r="B7">
            <v>1</v>
          </cell>
          <cell r="F7">
            <v>39494</v>
          </cell>
          <cell r="I7" t="b">
            <v>1</v>
          </cell>
        </row>
        <row r="8">
          <cell r="B8" t="str">
            <v>0006594010</v>
          </cell>
          <cell r="C8">
            <v>0</v>
          </cell>
          <cell r="E8">
            <v>2</v>
          </cell>
          <cell r="I8" t="b">
            <v>1</v>
          </cell>
        </row>
        <row r="9">
          <cell r="B9">
            <v>1</v>
          </cell>
          <cell r="C9">
            <v>0</v>
          </cell>
        </row>
        <row r="11">
          <cell r="E11">
            <v>3</v>
          </cell>
        </row>
        <row r="13">
          <cell r="C13">
            <v>0</v>
          </cell>
          <cell r="I13" t="b">
            <v>1</v>
          </cell>
        </row>
        <row r="14">
          <cell r="C14">
            <v>0</v>
          </cell>
          <cell r="I14" t="b">
            <v>1</v>
          </cell>
        </row>
        <row r="21">
          <cell r="B21" t="str">
            <v>Dana Goff</v>
          </cell>
          <cell r="I21" t="b">
            <v>1</v>
          </cell>
        </row>
        <row r="22">
          <cell r="B22" t="str">
            <v>Director of Finance</v>
          </cell>
          <cell r="I22" t="b">
            <v>1</v>
          </cell>
        </row>
        <row r="23">
          <cell r="B23" t="str">
            <v>801-523-5636</v>
          </cell>
          <cell r="I23" t="b">
            <v>1</v>
          </cell>
        </row>
        <row r="24">
          <cell r="B24" t="str">
            <v>170 West Election Road</v>
          </cell>
          <cell r="I24" t="b">
            <v>1</v>
          </cell>
        </row>
        <row r="25">
          <cell r="B25" t="str">
            <v>Suite 201</v>
          </cell>
        </row>
        <row r="26">
          <cell r="B26" t="str">
            <v>Draper</v>
          </cell>
          <cell r="I26" t="b">
            <v>1</v>
          </cell>
        </row>
        <row r="27">
          <cell r="B27" t="str">
            <v>Utah</v>
          </cell>
          <cell r="I27" t="b">
            <v>1</v>
          </cell>
        </row>
        <row r="28">
          <cell r="B28">
            <v>84020</v>
          </cell>
          <cell r="I28" t="b">
            <v>1</v>
          </cell>
        </row>
        <row r="29">
          <cell r="B29" t="str">
            <v>www.achieveglobal.com</v>
          </cell>
        </row>
        <row r="34">
          <cell r="A34" t="str">
            <v>CP160011181</v>
          </cell>
          <cell r="B34" t="str">
            <v>Ground, Air, Intenational</v>
          </cell>
        </row>
        <row r="35">
          <cell r="A35" t="str">
            <v>CP760012472</v>
          </cell>
          <cell r="B35" t="str">
            <v>ARS</v>
          </cell>
        </row>
        <row r="36">
          <cell r="A36" t="str">
            <v>CP530011137</v>
          </cell>
          <cell r="B36" t="str">
            <v>Deferred</v>
          </cell>
        </row>
        <row r="45">
          <cell r="B45" t="str">
            <v>FedEx</v>
          </cell>
          <cell r="D45">
            <v>400000</v>
          </cell>
          <cell r="E45">
            <v>25000</v>
          </cell>
        </row>
        <row r="46">
          <cell r="D46">
            <v>30000</v>
          </cell>
        </row>
        <row r="47">
          <cell r="B47" t="str">
            <v>FedEx</v>
          </cell>
          <cell r="D47">
            <v>1000000</v>
          </cell>
          <cell r="E47">
            <v>300000</v>
          </cell>
        </row>
        <row r="48">
          <cell r="B48" t="str">
            <v>FedEx</v>
          </cell>
          <cell r="D48">
            <v>600000</v>
          </cell>
          <cell r="E48">
            <v>50000</v>
          </cell>
        </row>
        <row r="49">
          <cell r="B49" t="str">
            <v>FedEx</v>
          </cell>
          <cell r="D49">
            <v>7650</v>
          </cell>
        </row>
        <row r="51">
          <cell r="D51">
            <v>25000</v>
          </cell>
        </row>
      </sheetData>
      <sheetData sheetId="1">
        <row r="8">
          <cell r="D8" t="b">
            <v>1</v>
          </cell>
          <cell r="E8" t="b">
            <v>1</v>
          </cell>
          <cell r="F8" t="b">
            <v>1</v>
          </cell>
          <cell r="I8" t="str">
            <v>FedEx</v>
          </cell>
          <cell r="J8" t="str">
            <v>No</v>
          </cell>
          <cell r="K8">
            <v>0.48499999999999999</v>
          </cell>
          <cell r="L8">
            <v>0.92</v>
          </cell>
          <cell r="M8" t="str">
            <v>No</v>
          </cell>
          <cell r="N8">
            <v>1</v>
          </cell>
          <cell r="O8">
            <v>20</v>
          </cell>
          <cell r="P8">
            <v>1</v>
          </cell>
          <cell r="Q8">
            <v>20</v>
          </cell>
        </row>
        <row r="9">
          <cell r="D9" t="b">
            <v>1</v>
          </cell>
          <cell r="E9" t="b">
            <v>1</v>
          </cell>
          <cell r="F9" t="b">
            <v>1</v>
          </cell>
          <cell r="I9" t="str">
            <v>FedEx</v>
          </cell>
          <cell r="J9" t="str">
            <v>No</v>
          </cell>
          <cell r="K9">
            <v>0.51</v>
          </cell>
          <cell r="L9">
            <v>0.96</v>
          </cell>
          <cell r="M9" t="str">
            <v>No</v>
          </cell>
          <cell r="N9">
            <v>1</v>
          </cell>
          <cell r="O9">
            <v>40</v>
          </cell>
          <cell r="P9">
            <v>1</v>
          </cell>
          <cell r="Q9">
            <v>40</v>
          </cell>
        </row>
        <row r="10">
          <cell r="D10" t="b">
            <v>1</v>
          </cell>
          <cell r="E10" t="b">
            <v>1</v>
          </cell>
          <cell r="F10" t="b">
            <v>1</v>
          </cell>
          <cell r="I10" t="str">
            <v>FedEx</v>
          </cell>
          <cell r="J10" t="str">
            <v>No</v>
          </cell>
          <cell r="K10">
            <v>0.49</v>
          </cell>
          <cell r="L10">
            <v>0.98</v>
          </cell>
          <cell r="M10" t="str">
            <v>No</v>
          </cell>
          <cell r="N10">
            <v>1</v>
          </cell>
          <cell r="O10">
            <v>20</v>
          </cell>
          <cell r="P10">
            <v>1</v>
          </cell>
          <cell r="Q10">
            <v>20</v>
          </cell>
        </row>
        <row r="11">
          <cell r="D11" t="b">
            <v>1</v>
          </cell>
          <cell r="E11" t="b">
            <v>1</v>
          </cell>
          <cell r="F11" t="b">
            <v>1</v>
          </cell>
          <cell r="I11" t="str">
            <v>FedEx</v>
          </cell>
          <cell r="J11" t="str">
            <v>No</v>
          </cell>
          <cell r="K11">
            <v>0.52</v>
          </cell>
          <cell r="L11">
            <v>0.97</v>
          </cell>
          <cell r="M11" t="str">
            <v>No</v>
          </cell>
          <cell r="N11">
            <v>1</v>
          </cell>
          <cell r="O11">
            <v>30</v>
          </cell>
          <cell r="P11">
            <v>1</v>
          </cell>
          <cell r="Q11">
            <v>30</v>
          </cell>
        </row>
        <row r="12">
          <cell r="D12" t="b">
            <v>1</v>
          </cell>
          <cell r="E12" t="b">
            <v>1</v>
          </cell>
          <cell r="F12" t="b">
            <v>1</v>
          </cell>
          <cell r="I12" t="str">
            <v>FedEx</v>
          </cell>
          <cell r="J12" t="str">
            <v>No</v>
          </cell>
          <cell r="K12">
            <v>0.2</v>
          </cell>
          <cell r="N12">
            <v>1</v>
          </cell>
          <cell r="O12">
            <v>20</v>
          </cell>
          <cell r="P12">
            <v>1</v>
          </cell>
          <cell r="Q12">
            <v>20</v>
          </cell>
        </row>
        <row r="13">
          <cell r="D13" t="b">
            <v>1</v>
          </cell>
          <cell r="E13" t="b">
            <v>1</v>
          </cell>
          <cell r="F13" t="b">
            <v>1</v>
          </cell>
          <cell r="I13" t="str">
            <v>FedEx</v>
          </cell>
          <cell r="J13" t="str">
            <v>No</v>
          </cell>
          <cell r="K13">
            <v>0.2</v>
          </cell>
          <cell r="N13">
            <v>1</v>
          </cell>
          <cell r="O13">
            <v>25</v>
          </cell>
          <cell r="P13">
            <v>1</v>
          </cell>
          <cell r="Q13">
            <v>25</v>
          </cell>
        </row>
        <row r="14">
          <cell r="D14" t="b">
            <v>1</v>
          </cell>
          <cell r="E14" t="b">
            <v>1</v>
          </cell>
          <cell r="F14" t="b">
            <v>1</v>
          </cell>
          <cell r="I14" t="str">
            <v>FedEx</v>
          </cell>
          <cell r="J14" t="str">
            <v>No</v>
          </cell>
          <cell r="K14">
            <v>0.25</v>
          </cell>
          <cell r="L14">
            <v>0.98</v>
          </cell>
          <cell r="M14" t="str">
            <v>No</v>
          </cell>
          <cell r="N14">
            <v>1</v>
          </cell>
          <cell r="O14">
            <v>20</v>
          </cell>
          <cell r="P14">
            <v>1</v>
          </cell>
          <cell r="Q14">
            <v>20</v>
          </cell>
        </row>
        <row r="15">
          <cell r="D15" t="b">
            <v>1</v>
          </cell>
          <cell r="E15" t="b">
            <v>1</v>
          </cell>
          <cell r="F15" t="b">
            <v>1</v>
          </cell>
          <cell r="I15" t="str">
            <v>FedEx</v>
          </cell>
          <cell r="J15" t="str">
            <v>No</v>
          </cell>
          <cell r="K15">
            <v>0.25</v>
          </cell>
          <cell r="L15">
            <v>0.97</v>
          </cell>
          <cell r="M15" t="str">
            <v>No</v>
          </cell>
          <cell r="N15">
            <v>1</v>
          </cell>
          <cell r="O15">
            <v>20</v>
          </cell>
          <cell r="P15">
            <v>1</v>
          </cell>
          <cell r="Q15">
            <v>20</v>
          </cell>
        </row>
        <row r="16">
          <cell r="D16" t="b">
            <v>1</v>
          </cell>
          <cell r="E16" t="b">
            <v>1</v>
          </cell>
          <cell r="F16" t="b">
            <v>1</v>
          </cell>
          <cell r="I16" t="str">
            <v>FedEx</v>
          </cell>
          <cell r="J16" t="str">
            <v>No</v>
          </cell>
          <cell r="K16">
            <v>0.22</v>
          </cell>
          <cell r="L16">
            <v>0.95</v>
          </cell>
          <cell r="M16" t="str">
            <v>No</v>
          </cell>
          <cell r="N16">
            <v>10</v>
          </cell>
          <cell r="O16">
            <v>30</v>
          </cell>
          <cell r="P16">
            <v>10</v>
          </cell>
          <cell r="Q16">
            <v>30</v>
          </cell>
        </row>
        <row r="17">
          <cell r="D17" t="b">
            <v>1</v>
          </cell>
          <cell r="E17" t="b">
            <v>1</v>
          </cell>
          <cell r="F17" t="b">
            <v>1</v>
          </cell>
          <cell r="G17" t="b">
            <v>1</v>
          </cell>
          <cell r="I17" t="str">
            <v>FedEx</v>
          </cell>
          <cell r="J17" t="str">
            <v>No</v>
          </cell>
          <cell r="K17">
            <v>0.35</v>
          </cell>
          <cell r="N17">
            <v>10</v>
          </cell>
          <cell r="O17">
            <v>7.5</v>
          </cell>
          <cell r="P17">
            <v>10</v>
          </cell>
          <cell r="Q17">
            <v>7.5</v>
          </cell>
          <cell r="R17">
            <v>25</v>
          </cell>
          <cell r="S17">
            <v>200</v>
          </cell>
        </row>
        <row r="18">
          <cell r="D18" t="b">
            <v>1</v>
          </cell>
          <cell r="I18" t="str">
            <v>FedEx</v>
          </cell>
          <cell r="J18" t="str">
            <v>No</v>
          </cell>
          <cell r="K18">
            <v>0.15</v>
          </cell>
        </row>
        <row r="21">
          <cell r="D21" t="b">
            <v>1</v>
          </cell>
          <cell r="E21" t="b">
            <v>1</v>
          </cell>
          <cell r="F21" t="b">
            <v>1</v>
          </cell>
          <cell r="I21" t="str">
            <v>FedEx</v>
          </cell>
          <cell r="J21" t="str">
            <v>No</v>
          </cell>
          <cell r="K21">
            <v>0.2</v>
          </cell>
          <cell r="L21">
            <v>1</v>
          </cell>
          <cell r="M21">
            <v>100</v>
          </cell>
          <cell r="N21">
            <v>5</v>
          </cell>
          <cell r="O21">
            <v>100</v>
          </cell>
          <cell r="P21">
            <v>100</v>
          </cell>
          <cell r="Q21">
            <v>100</v>
          </cell>
        </row>
        <row r="22">
          <cell r="D22" t="b">
            <v>1</v>
          </cell>
          <cell r="E22" t="b">
            <v>1</v>
          </cell>
          <cell r="F22" t="b">
            <v>1</v>
          </cell>
          <cell r="I22" t="str">
            <v>FedEx</v>
          </cell>
          <cell r="J22" t="str">
            <v>No</v>
          </cell>
          <cell r="K22">
            <v>0.2</v>
          </cell>
          <cell r="L22">
            <v>1</v>
          </cell>
          <cell r="M22">
            <v>100</v>
          </cell>
          <cell r="N22">
            <v>5</v>
          </cell>
          <cell r="O22">
            <v>85</v>
          </cell>
          <cell r="P22">
            <v>100</v>
          </cell>
          <cell r="Q22">
            <v>85</v>
          </cell>
        </row>
        <row r="23">
          <cell r="D23" t="b">
            <v>0</v>
          </cell>
          <cell r="E23" t="b">
            <v>0</v>
          </cell>
          <cell r="F23" t="b">
            <v>0</v>
          </cell>
        </row>
        <row r="24">
          <cell r="D24" t="b">
            <v>1</v>
          </cell>
          <cell r="E24" t="b">
            <v>1</v>
          </cell>
          <cell r="F24" t="b">
            <v>1</v>
          </cell>
          <cell r="I24" t="str">
            <v>FedEx</v>
          </cell>
          <cell r="J24" t="str">
            <v>No</v>
          </cell>
          <cell r="K24">
            <v>0.2</v>
          </cell>
          <cell r="L24">
            <v>1</v>
          </cell>
          <cell r="M24">
            <v>100</v>
          </cell>
          <cell r="N24">
            <v>5</v>
          </cell>
          <cell r="O24">
            <v>70</v>
          </cell>
          <cell r="P24">
            <v>100</v>
          </cell>
          <cell r="Q24">
            <v>70</v>
          </cell>
        </row>
        <row r="25">
          <cell r="D25" t="b">
            <v>1</v>
          </cell>
          <cell r="E25" t="b">
            <v>1</v>
          </cell>
          <cell r="F25" t="b">
            <v>1</v>
          </cell>
          <cell r="I25" t="str">
            <v>FedEx</v>
          </cell>
          <cell r="J25" t="str">
            <v>No</v>
          </cell>
          <cell r="K25">
            <v>0.2</v>
          </cell>
          <cell r="L25">
            <v>1</v>
          </cell>
          <cell r="M25">
            <v>100</v>
          </cell>
          <cell r="N25">
            <v>5</v>
          </cell>
          <cell r="O25">
            <v>65</v>
          </cell>
          <cell r="P25">
            <v>100</v>
          </cell>
          <cell r="Q25">
            <v>65</v>
          </cell>
        </row>
        <row r="26">
          <cell r="D26" t="b">
            <v>1</v>
          </cell>
          <cell r="E26" t="b">
            <v>1</v>
          </cell>
          <cell r="F26" t="b">
            <v>1</v>
          </cell>
          <cell r="I26" t="str">
            <v>FedEx</v>
          </cell>
          <cell r="J26" t="str">
            <v>No</v>
          </cell>
          <cell r="K26">
            <v>0.3</v>
          </cell>
          <cell r="L26">
            <v>1</v>
          </cell>
          <cell r="M26">
            <v>200</v>
          </cell>
          <cell r="N26">
            <v>10</v>
          </cell>
          <cell r="O26">
            <v>20</v>
          </cell>
          <cell r="P26">
            <v>200</v>
          </cell>
          <cell r="Q26">
            <v>20</v>
          </cell>
        </row>
        <row r="28">
          <cell r="D28" t="b">
            <v>1</v>
          </cell>
          <cell r="I28" t="str">
            <v>FedEx</v>
          </cell>
          <cell r="J28" t="str">
            <v>No</v>
          </cell>
          <cell r="K28">
            <v>0.38500000000000001</v>
          </cell>
        </row>
        <row r="29">
          <cell r="D29" t="b">
            <v>1</v>
          </cell>
          <cell r="I29" t="str">
            <v>FedEx</v>
          </cell>
          <cell r="J29" t="str">
            <v>No</v>
          </cell>
          <cell r="K29">
            <v>0.52</v>
          </cell>
        </row>
        <row r="30">
          <cell r="D30" t="b">
            <v>1</v>
          </cell>
          <cell r="I30" t="str">
            <v>FedEx</v>
          </cell>
          <cell r="J30" t="str">
            <v>No</v>
          </cell>
          <cell r="K30">
            <v>0.52</v>
          </cell>
        </row>
        <row r="31">
          <cell r="D31" t="b">
            <v>0</v>
          </cell>
        </row>
        <row r="32">
          <cell r="D32" t="b">
            <v>1</v>
          </cell>
          <cell r="I32" t="str">
            <v>FedEx</v>
          </cell>
          <cell r="J32" t="str">
            <v>No</v>
          </cell>
          <cell r="K32">
            <v>0.38500000000000001</v>
          </cell>
        </row>
        <row r="33">
          <cell r="D33" t="b">
            <v>1</v>
          </cell>
          <cell r="I33" t="str">
            <v>FedEx</v>
          </cell>
          <cell r="J33" t="str">
            <v>No</v>
          </cell>
          <cell r="K33">
            <v>0.52</v>
          </cell>
        </row>
        <row r="34">
          <cell r="D34" t="b">
            <v>1</v>
          </cell>
          <cell r="I34" t="str">
            <v>FedEx</v>
          </cell>
          <cell r="J34" t="str">
            <v>No</v>
          </cell>
          <cell r="K34">
            <v>0.52</v>
          </cell>
        </row>
        <row r="35">
          <cell r="D35" t="b">
            <v>0</v>
          </cell>
        </row>
        <row r="36">
          <cell r="I36" t="str">
            <v>FedEx</v>
          </cell>
          <cell r="J36" t="str">
            <v>No</v>
          </cell>
          <cell r="K36">
            <v>0.51</v>
          </cell>
        </row>
        <row r="37">
          <cell r="D37" t="b">
            <v>0</v>
          </cell>
          <cell r="I37" t="str">
            <v>FedEx</v>
          </cell>
          <cell r="J37" t="str">
            <v>No</v>
          </cell>
          <cell r="K37">
            <v>0.51</v>
          </cell>
        </row>
        <row r="38">
          <cell r="D38" t="b">
            <v>0</v>
          </cell>
        </row>
        <row r="39">
          <cell r="D39" t="b">
            <v>1</v>
          </cell>
          <cell r="I39" t="str">
            <v>FedEx</v>
          </cell>
          <cell r="J39" t="str">
            <v>No</v>
          </cell>
          <cell r="K39">
            <v>0.125</v>
          </cell>
        </row>
        <row r="40">
          <cell r="D40" t="b">
            <v>1</v>
          </cell>
          <cell r="I40" t="str">
            <v>FedEx</v>
          </cell>
          <cell r="J40" t="str">
            <v>No</v>
          </cell>
          <cell r="K40">
            <v>0.125</v>
          </cell>
        </row>
        <row r="41">
          <cell r="D41" t="b">
            <v>0</v>
          </cell>
        </row>
        <row r="44">
          <cell r="E44" t="b">
            <v>1</v>
          </cell>
          <cell r="I44" t="str">
            <v>FedEx</v>
          </cell>
          <cell r="J44" t="str">
            <v>No</v>
          </cell>
          <cell r="K44">
            <v>0.32</v>
          </cell>
        </row>
        <row r="45">
          <cell r="E45" t="b">
            <v>1</v>
          </cell>
          <cell r="I45" t="str">
            <v>FedEx</v>
          </cell>
          <cell r="J45" t="str">
            <v>No</v>
          </cell>
          <cell r="K45">
            <v>0.32</v>
          </cell>
        </row>
        <row r="46">
          <cell r="E46" t="b">
            <v>1</v>
          </cell>
          <cell r="I46" t="str">
            <v>FedEx</v>
          </cell>
          <cell r="J46" t="str">
            <v>No</v>
          </cell>
          <cell r="K46">
            <v>0.32</v>
          </cell>
        </row>
        <row r="47">
          <cell r="E47" t="b">
            <v>0</v>
          </cell>
        </row>
        <row r="48">
          <cell r="I48" t="str">
            <v>FedEx</v>
          </cell>
          <cell r="J48" t="str">
            <v>No</v>
          </cell>
          <cell r="K48">
            <v>0.32</v>
          </cell>
        </row>
        <row r="49">
          <cell r="E49" t="str">
            <v>X</v>
          </cell>
          <cell r="I49" t="str">
            <v>FedEx</v>
          </cell>
          <cell r="J49" t="str">
            <v>No</v>
          </cell>
          <cell r="K49">
            <v>0.32</v>
          </cell>
        </row>
        <row r="50">
          <cell r="E50" t="str">
            <v>X</v>
          </cell>
          <cell r="I50" t="str">
            <v>FedEx</v>
          </cell>
          <cell r="J50" t="str">
            <v>No</v>
          </cell>
          <cell r="K50">
            <v>0.32</v>
          </cell>
        </row>
        <row r="52">
          <cell r="E52" t="str">
            <v>X</v>
          </cell>
          <cell r="I52" t="str">
            <v>FedEx</v>
          </cell>
          <cell r="J52" t="str">
            <v>No</v>
          </cell>
          <cell r="K52">
            <v>0.32</v>
          </cell>
        </row>
        <row r="53">
          <cell r="E53" t="b">
            <v>1</v>
          </cell>
          <cell r="I53" t="str">
            <v>FedEx</v>
          </cell>
          <cell r="J53" t="str">
            <v>No</v>
          </cell>
          <cell r="K53">
            <v>0.32</v>
          </cell>
        </row>
        <row r="55">
          <cell r="E55" t="b">
            <v>1</v>
          </cell>
          <cell r="I55" t="str">
            <v>FedEx</v>
          </cell>
          <cell r="J55" t="str">
            <v>No</v>
          </cell>
          <cell r="K55">
            <v>0.125</v>
          </cell>
        </row>
        <row r="56">
          <cell r="E56" t="b">
            <v>1</v>
          </cell>
          <cell r="I56" t="str">
            <v>FedEx</v>
          </cell>
          <cell r="J56" t="str">
            <v>No</v>
          </cell>
          <cell r="K56">
            <v>0.125</v>
          </cell>
        </row>
        <row r="58">
          <cell r="E58" t="b">
            <v>1</v>
          </cell>
          <cell r="I58" t="str">
            <v>FedEx</v>
          </cell>
          <cell r="J58" t="str">
            <v>No</v>
          </cell>
          <cell r="K58">
            <v>0.125</v>
          </cell>
        </row>
        <row r="67">
          <cell r="D67" t="b">
            <v>1</v>
          </cell>
        </row>
        <row r="76">
          <cell r="D76" t="b">
            <v>1</v>
          </cell>
        </row>
      </sheetData>
      <sheetData sheetId="2"/>
      <sheetData sheetId="3"/>
      <sheetData sheetId="4">
        <row r="9">
          <cell r="B9" t="str">
            <v>Global provider of training, seminars and technology in the areas of leadership, sales and customer service.</v>
          </cell>
        </row>
        <row r="11">
          <cell r="B11" t="str">
            <v>We need to move them from a custom / revenue tier / deferred structure to a revenue tier only structure.  This will position us to re-capture the $300,000 in Air business from FedEx one of their divisions diverted in 1/07.</v>
          </cell>
        </row>
        <row r="13">
          <cell r="B13" t="str">
            <v>N/A</v>
          </cell>
        </row>
        <row r="15">
          <cell r="B15" t="str">
            <v>They give us 85% of the business and FedEx 15%.   One of their divisions - IIR (X36775) - diverted to FedEx in 1/07 due to rates and service issues.  We have overcome the service issues and now need to address the rates.</v>
          </cell>
        </row>
        <row r="17">
          <cell r="B17" t="str">
            <v>They have been on a Custom/Revenue Tier/Deferred for three years.  The deferred was offered to meet the FedEx offer.  By moving to a revenue tier only structure, we can do away with the deferred and meet the FedEx offer.</v>
          </cell>
        </row>
        <row r="19">
          <cell r="B19" t="str">
            <v>N/A</v>
          </cell>
        </row>
        <row r="21">
          <cell r="B21" t="str">
            <v>N/A</v>
          </cell>
        </row>
        <row r="23">
          <cell r="B23" t="str">
            <v>No</v>
          </cell>
        </row>
        <row r="25">
          <cell r="B25" t="str">
            <v>N/A</v>
          </cell>
        </row>
      </sheetData>
      <sheetData sheetId="5">
        <row r="5">
          <cell r="A5" t="str">
            <v>IIR - X36775 - uses FedEx exclusively.  They deiverted in 1/07 due to rates and service issues.  We addressed the service issues and can address the rates using the attached Proposed Incentives.</v>
          </cell>
        </row>
        <row r="9">
          <cell r="A9" t="str">
            <v>2% of their business - Products same as outbound</v>
          </cell>
        </row>
        <row r="11">
          <cell r="A11" t="str">
            <v>They use UPS</v>
          </cell>
        </row>
        <row r="13">
          <cell r="A13" t="str">
            <v>Services currently incented.</v>
          </cell>
        </row>
        <row r="17">
          <cell r="A17" t="str">
            <v>Currently under ARS contract through July 2008.  I want to offer Return Services and position it to replace ARS over the next five months.</v>
          </cell>
        </row>
        <row r="19">
          <cell r="A19" t="str">
            <v>Both ON CALL and Daily Pickup</v>
          </cell>
        </row>
        <row r="21">
          <cell r="A21" t="str">
            <v>They use UPS ARS Ground.</v>
          </cell>
        </row>
        <row r="23">
          <cell r="A23" t="str">
            <v>All</v>
          </cell>
        </row>
        <row r="25">
          <cell r="A25" t="str">
            <v>We need to position Return Serivces to replace ARS.</v>
          </cell>
        </row>
        <row r="28">
          <cell r="A28" t="str">
            <v>N/A</v>
          </cell>
        </row>
        <row r="31">
          <cell r="A31" t="str">
            <v>N/A</v>
          </cell>
        </row>
        <row r="34">
          <cell r="A34" t="str">
            <v>Customer currently on 21 day pay terms.</v>
          </cell>
        </row>
      </sheetData>
      <sheetData sheetId="6"/>
      <sheetData sheetId="7"/>
      <sheetData sheetId="8"/>
      <sheetData sheetId="9"/>
      <sheetData sheetId="10"/>
      <sheetData sheetId="11">
        <row r="13">
          <cell r="A13" t="str">
            <v>Next Day Air Residential</v>
          </cell>
          <cell r="B13" t="str">
            <v>Letter</v>
          </cell>
          <cell r="C13" t="b">
            <v>0</v>
          </cell>
          <cell r="F13" t="str">
            <v>FedEx</v>
          </cell>
          <cell r="G13">
            <v>0</v>
          </cell>
          <cell r="M13" t="b">
            <v>1</v>
          </cell>
        </row>
        <row r="14">
          <cell r="B14" t="str">
            <v>Package</v>
          </cell>
          <cell r="C14" t="b">
            <v>0</v>
          </cell>
          <cell r="F14" t="str">
            <v>FedEx</v>
          </cell>
          <cell r="G14">
            <v>0</v>
          </cell>
          <cell r="M14" t="b">
            <v>1</v>
          </cell>
        </row>
        <row r="17">
          <cell r="A17" t="str">
            <v>Saver Residential</v>
          </cell>
          <cell r="B17" t="str">
            <v>Letter</v>
          </cell>
          <cell r="C17" t="b">
            <v>0</v>
          </cell>
          <cell r="F17" t="str">
            <v>FedEx</v>
          </cell>
          <cell r="G17">
            <v>0</v>
          </cell>
          <cell r="M17" t="b">
            <v>1</v>
          </cell>
        </row>
        <row r="18">
          <cell r="B18" t="str">
            <v>Package</v>
          </cell>
          <cell r="C18" t="b">
            <v>0</v>
          </cell>
          <cell r="F18" t="str">
            <v>FedEx</v>
          </cell>
          <cell r="G18">
            <v>0</v>
          </cell>
          <cell r="M18" t="b">
            <v>1</v>
          </cell>
        </row>
        <row r="21">
          <cell r="A21" t="str">
            <v>2 Day Air</v>
          </cell>
          <cell r="B21" t="str">
            <v>Letter</v>
          </cell>
          <cell r="C21" t="b">
            <v>1</v>
          </cell>
          <cell r="F21" t="str">
            <v>FedEx</v>
          </cell>
          <cell r="G21">
            <v>0</v>
          </cell>
          <cell r="J21" t="str">
            <v>No</v>
          </cell>
          <cell r="K21" t="str">
            <v>2 Day Air</v>
          </cell>
          <cell r="M21" t="b">
            <v>0</v>
          </cell>
        </row>
        <row r="22">
          <cell r="B22" t="str">
            <v>Package</v>
          </cell>
          <cell r="C22" t="b">
            <v>1</v>
          </cell>
          <cell r="F22" t="str">
            <v>FedEx</v>
          </cell>
          <cell r="G22">
            <v>0</v>
          </cell>
          <cell r="M22" t="b">
            <v>0</v>
          </cell>
        </row>
        <row r="25">
          <cell r="A25" t="str">
            <v>3 Day Select</v>
          </cell>
          <cell r="B25" t="str">
            <v>Commercial</v>
          </cell>
          <cell r="C25" t="b">
            <v>1</v>
          </cell>
          <cell r="F25" t="str">
            <v>FedEx</v>
          </cell>
          <cell r="G25">
            <v>0</v>
          </cell>
          <cell r="J25" t="str">
            <v>No</v>
          </cell>
          <cell r="K25" t="str">
            <v>3 Day Select</v>
          </cell>
          <cell r="M25" t="b">
            <v>0</v>
          </cell>
        </row>
        <row r="26">
          <cell r="A26" t="str">
            <v>3 Day Select</v>
          </cell>
          <cell r="B26" t="str">
            <v>Residential</v>
          </cell>
          <cell r="C26" t="b">
            <v>1</v>
          </cell>
          <cell r="F26" t="str">
            <v>FedEx</v>
          </cell>
          <cell r="G26">
            <v>0</v>
          </cell>
          <cell r="M26" t="b">
            <v>0</v>
          </cell>
        </row>
      </sheetData>
      <sheetData sheetId="12"/>
      <sheetData sheetId="13"/>
      <sheetData sheetId="14"/>
      <sheetData sheetId="15"/>
      <sheetData sheetId="16"/>
      <sheetData sheetId="17"/>
      <sheetData sheetId="18">
        <row r="4">
          <cell r="O4">
            <v>1</v>
          </cell>
        </row>
      </sheetData>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A"/>
      <sheetName val="Notes"/>
      <sheetName val="Contract Request Form"/>
      <sheetName val="Ground %"/>
      <sheetName val="Air %"/>
      <sheetName val="IAS Tiers "/>
      <sheetName val="Export"/>
      <sheetName val="Import"/>
      <sheetName val="Tier"/>
      <sheetName val="ARS"/>
      <sheetName val="Specialized"/>
      <sheetName val="GroundCommDist"/>
      <sheetName val="GroundResiDist"/>
      <sheetName val="N3DSSPB"/>
      <sheetName val="N3DSSPR"/>
      <sheetName val="N2DASPB"/>
      <sheetName val="N2DASPR"/>
      <sheetName val="N2DMSPB"/>
      <sheetName val="N2DMSPR"/>
      <sheetName val="N1DPSPB"/>
      <sheetName val="N1DPSPR"/>
      <sheetName val="N1DASPB"/>
      <sheetName val="N1DASPR"/>
      <sheetName val="AirSinglePiecePricing"/>
      <sheetName val="ResidentialPublishedSurcharges"/>
      <sheetName val="Tables"/>
      <sheetName val="Bid Response For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Incentives"/>
      <sheetName val="Export Express Zones"/>
      <sheetName val="Export Express Saver Zones"/>
      <sheetName val="Export Expedited Zones"/>
      <sheetName val="Export CA Standard"/>
      <sheetName val="2006 Import Express Incentives"/>
      <sheetName val="2006 Import Exped Incentives"/>
      <sheetName val="2006 Import Standard Incentives"/>
      <sheetName val="Import Express Zones"/>
      <sheetName val="Import Express Saver Zones"/>
      <sheetName val="Import Expedited Zones"/>
      <sheetName val="Import CA Standard"/>
      <sheetName val="DefaultMinimums"/>
    </sheetNames>
    <sheetDataSet>
      <sheetData sheetId="0"/>
      <sheetData sheetId="1"/>
      <sheetData sheetId="2"/>
      <sheetData sheetId="3"/>
      <sheetData sheetId="4"/>
      <sheetData sheetId="5">
        <row r="9">
          <cell r="AA9">
            <v>1</v>
          </cell>
        </row>
      </sheetData>
      <sheetData sheetId="6">
        <row r="9">
          <cell r="AA9">
            <v>1</v>
          </cell>
        </row>
      </sheetData>
      <sheetData sheetId="7">
        <row r="9">
          <cell r="AA9">
            <v>1</v>
          </cell>
        </row>
      </sheetData>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Info"/>
      <sheetName val="Next Day Comm Chart"/>
      <sheetName val="Next Day Resi Chart"/>
      <sheetName val="Saver Comm Chart"/>
      <sheetName val="Saver Resi Chart"/>
      <sheetName val="2nd Day AM Comm Chart"/>
      <sheetName val="2nd Day AM Resi Chart"/>
      <sheetName val="2nd Day Comm Chart"/>
      <sheetName val="2nd Day Resi Chart"/>
      <sheetName val="3 Day Select Comm Chart"/>
      <sheetName val="3 Day Select Resi Chart"/>
      <sheetName val="Ground Comm Chart"/>
      <sheetName val="Ground Resi Chart"/>
      <sheetName val="Ground CWT Chart"/>
      <sheetName val="SURCHARGES"/>
      <sheetName val="Ground CWT List"/>
      <sheetName val="1DA List Rates"/>
      <sheetName val="Saver List Rates"/>
      <sheetName val="2DA AM List Rates"/>
      <sheetName val="2DA List Rates"/>
      <sheetName val="3DS List Rates"/>
      <sheetName val="Ground Comm List Rates"/>
      <sheetName val="Ground Resi List Rates"/>
    </sheetNames>
    <sheetDataSet>
      <sheetData sheetId="0">
        <row r="3">
          <cell r="C3" t="str">
            <v>National Association of State Procurement Officials (NASPO)</v>
          </cell>
        </row>
        <row r="28">
          <cell r="E28">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9">
          <cell r="B9" t="str">
            <v>Zone 102</v>
          </cell>
          <cell r="C9">
            <v>2</v>
          </cell>
          <cell r="D9">
            <v>1</v>
          </cell>
        </row>
        <row r="10">
          <cell r="B10" t="str">
            <v>Zone 103</v>
          </cell>
          <cell r="C10">
            <v>3</v>
          </cell>
          <cell r="D10">
            <v>1</v>
          </cell>
        </row>
        <row r="11">
          <cell r="B11" t="str">
            <v>Zone 104</v>
          </cell>
          <cell r="C11">
            <v>4</v>
          </cell>
          <cell r="D11">
            <v>1</v>
          </cell>
        </row>
        <row r="12">
          <cell r="B12" t="str">
            <v>Zone 105</v>
          </cell>
          <cell r="C12">
            <v>5</v>
          </cell>
          <cell r="D12">
            <v>1</v>
          </cell>
        </row>
        <row r="13">
          <cell r="B13" t="str">
            <v>Zone 106</v>
          </cell>
          <cell r="C13">
            <v>6</v>
          </cell>
          <cell r="D13">
            <v>1</v>
          </cell>
        </row>
        <row r="14">
          <cell r="B14" t="str">
            <v>Zone 107</v>
          </cell>
          <cell r="C14">
            <v>7</v>
          </cell>
          <cell r="D14">
            <v>1</v>
          </cell>
        </row>
        <row r="15">
          <cell r="B15" t="str">
            <v>Zone 108</v>
          </cell>
          <cell r="C15">
            <v>8</v>
          </cell>
          <cell r="D15">
            <v>1</v>
          </cell>
        </row>
        <row r="16">
          <cell r="B16" t="str">
            <v>Zone 124</v>
          </cell>
          <cell r="C16">
            <v>9</v>
          </cell>
          <cell r="D16">
            <v>0</v>
          </cell>
        </row>
        <row r="17">
          <cell r="B17" t="str">
            <v>Zone 125</v>
          </cell>
          <cell r="C17">
            <v>10</v>
          </cell>
          <cell r="D17">
            <v>0</v>
          </cell>
        </row>
        <row r="18">
          <cell r="B18" t="str">
            <v>Zone 126</v>
          </cell>
          <cell r="C18">
            <v>11</v>
          </cell>
          <cell r="D18">
            <v>0</v>
          </cell>
        </row>
        <row r="19">
          <cell r="B19" t="str">
            <v>Zone 132</v>
          </cell>
          <cell r="C19">
            <v>2</v>
          </cell>
          <cell r="D19">
            <v>1</v>
          </cell>
        </row>
        <row r="20">
          <cell r="B20" t="str">
            <v>Zone 133</v>
          </cell>
          <cell r="C20">
            <v>3</v>
          </cell>
          <cell r="D20">
            <v>1</v>
          </cell>
        </row>
        <row r="21">
          <cell r="B21" t="str">
            <v>Zone 134</v>
          </cell>
          <cell r="C21">
            <v>4</v>
          </cell>
          <cell r="D21">
            <v>1</v>
          </cell>
        </row>
        <row r="22">
          <cell r="B22" t="str">
            <v>Zone 135</v>
          </cell>
          <cell r="C22">
            <v>5</v>
          </cell>
          <cell r="D22">
            <v>1</v>
          </cell>
        </row>
        <row r="23">
          <cell r="B23" t="str">
            <v>Zone 136</v>
          </cell>
          <cell r="C23">
            <v>6</v>
          </cell>
          <cell r="D23">
            <v>1</v>
          </cell>
        </row>
        <row r="24">
          <cell r="B24" t="str">
            <v>Zone 137</v>
          </cell>
          <cell r="C24">
            <v>7</v>
          </cell>
          <cell r="D24">
            <v>1</v>
          </cell>
        </row>
        <row r="25">
          <cell r="B25" t="str">
            <v>Zone 138</v>
          </cell>
          <cell r="C25">
            <v>8</v>
          </cell>
          <cell r="D25">
            <v>1</v>
          </cell>
        </row>
        <row r="26">
          <cell r="B26" t="str">
            <v>Zone 242</v>
          </cell>
          <cell r="C26">
            <v>2</v>
          </cell>
          <cell r="D26">
            <v>1</v>
          </cell>
        </row>
        <row r="27">
          <cell r="B27" t="str">
            <v>Zone 243</v>
          </cell>
          <cell r="C27">
            <v>3</v>
          </cell>
          <cell r="D27">
            <v>1</v>
          </cell>
        </row>
        <row r="28">
          <cell r="B28" t="str">
            <v>Zone 244</v>
          </cell>
          <cell r="C28">
            <v>4</v>
          </cell>
          <cell r="D28">
            <v>1</v>
          </cell>
        </row>
        <row r="29">
          <cell r="B29" t="str">
            <v>Zone 245</v>
          </cell>
          <cell r="C29">
            <v>5</v>
          </cell>
          <cell r="D29">
            <v>1</v>
          </cell>
        </row>
        <row r="30">
          <cell r="B30" t="str">
            <v>Zone 246</v>
          </cell>
          <cell r="C30">
            <v>6</v>
          </cell>
          <cell r="D30">
            <v>1</v>
          </cell>
        </row>
        <row r="31">
          <cell r="B31" t="str">
            <v>Zone 247</v>
          </cell>
          <cell r="C31">
            <v>7</v>
          </cell>
          <cell r="D31">
            <v>1</v>
          </cell>
        </row>
        <row r="32">
          <cell r="B32" t="str">
            <v>Zone 248</v>
          </cell>
          <cell r="C32">
            <v>8</v>
          </cell>
          <cell r="D32">
            <v>1</v>
          </cell>
        </row>
        <row r="33">
          <cell r="B33" t="str">
            <v>Zone 202</v>
          </cell>
          <cell r="C33">
            <v>2</v>
          </cell>
          <cell r="D33">
            <v>1</v>
          </cell>
        </row>
        <row r="34">
          <cell r="B34" t="str">
            <v>Zone 203</v>
          </cell>
          <cell r="C34">
            <v>3</v>
          </cell>
          <cell r="D34">
            <v>1</v>
          </cell>
        </row>
        <row r="35">
          <cell r="B35" t="str">
            <v>Zone 204</v>
          </cell>
          <cell r="C35">
            <v>4</v>
          </cell>
          <cell r="D35">
            <v>1</v>
          </cell>
        </row>
        <row r="36">
          <cell r="B36" t="str">
            <v>Zone 205</v>
          </cell>
          <cell r="C36">
            <v>5</v>
          </cell>
          <cell r="D36">
            <v>1</v>
          </cell>
        </row>
        <row r="37">
          <cell r="B37" t="str">
            <v>Zone 206</v>
          </cell>
          <cell r="C37">
            <v>6</v>
          </cell>
          <cell r="D37">
            <v>1</v>
          </cell>
        </row>
        <row r="38">
          <cell r="B38" t="str">
            <v>Zone 207</v>
          </cell>
          <cell r="C38">
            <v>7</v>
          </cell>
          <cell r="D38">
            <v>1</v>
          </cell>
        </row>
        <row r="39">
          <cell r="B39" t="str">
            <v>Zone 208</v>
          </cell>
          <cell r="C39">
            <v>8</v>
          </cell>
          <cell r="D39">
            <v>1</v>
          </cell>
        </row>
        <row r="40">
          <cell r="B40" t="str">
            <v>Zone 224</v>
          </cell>
          <cell r="C40">
            <v>9</v>
          </cell>
          <cell r="D40">
            <v>0</v>
          </cell>
        </row>
        <row r="41">
          <cell r="B41" t="str">
            <v>Zone 225</v>
          </cell>
          <cell r="C41">
            <v>10</v>
          </cell>
          <cell r="D41">
            <v>0</v>
          </cell>
        </row>
        <row r="42">
          <cell r="B42" t="str">
            <v>Zone 226</v>
          </cell>
          <cell r="C42">
            <v>11</v>
          </cell>
          <cell r="D42">
            <v>0</v>
          </cell>
        </row>
        <row r="43">
          <cell r="B43" t="str">
            <v>Zone 302</v>
          </cell>
          <cell r="C43">
            <v>2</v>
          </cell>
          <cell r="D43">
            <v>1</v>
          </cell>
        </row>
        <row r="44">
          <cell r="B44" t="str">
            <v>Zone 303</v>
          </cell>
          <cell r="C44">
            <v>3</v>
          </cell>
          <cell r="D44">
            <v>1</v>
          </cell>
        </row>
        <row r="45">
          <cell r="B45" t="str">
            <v>Zone 304</v>
          </cell>
          <cell r="C45">
            <v>4</v>
          </cell>
          <cell r="D45">
            <v>1</v>
          </cell>
        </row>
        <row r="46">
          <cell r="B46" t="str">
            <v>Zone 305</v>
          </cell>
          <cell r="C46">
            <v>5</v>
          </cell>
          <cell r="D46">
            <v>1</v>
          </cell>
        </row>
        <row r="47">
          <cell r="B47" t="str">
            <v>Zone 306</v>
          </cell>
          <cell r="C47">
            <v>6</v>
          </cell>
          <cell r="D47">
            <v>1</v>
          </cell>
        </row>
        <row r="48">
          <cell r="B48" t="str">
            <v>Zone 307</v>
          </cell>
          <cell r="C48">
            <v>7</v>
          </cell>
          <cell r="D48">
            <v>1</v>
          </cell>
        </row>
        <row r="49">
          <cell r="B49" t="str">
            <v>Zone 308</v>
          </cell>
          <cell r="C49">
            <v>8</v>
          </cell>
          <cell r="D49">
            <v>1</v>
          </cell>
        </row>
        <row r="50">
          <cell r="B50" t="str">
            <v>Zone 2</v>
          </cell>
          <cell r="C50">
            <v>2</v>
          </cell>
          <cell r="D50">
            <v>1</v>
          </cell>
        </row>
        <row r="51">
          <cell r="B51" t="str">
            <v>Zone 3</v>
          </cell>
          <cell r="C51">
            <v>3</v>
          </cell>
          <cell r="D51">
            <v>1</v>
          </cell>
        </row>
        <row r="52">
          <cell r="B52" t="str">
            <v>Zone 4</v>
          </cell>
          <cell r="C52">
            <v>4</v>
          </cell>
          <cell r="D52">
            <v>1</v>
          </cell>
        </row>
        <row r="53">
          <cell r="B53" t="str">
            <v>Zone 5</v>
          </cell>
          <cell r="C53">
            <v>5</v>
          </cell>
          <cell r="D53">
            <v>1</v>
          </cell>
        </row>
        <row r="54">
          <cell r="B54" t="str">
            <v>Zone 6</v>
          </cell>
          <cell r="C54">
            <v>6</v>
          </cell>
          <cell r="D54">
            <v>1</v>
          </cell>
        </row>
        <row r="55">
          <cell r="B55" t="str">
            <v>Zone 7</v>
          </cell>
          <cell r="C55">
            <v>7</v>
          </cell>
          <cell r="D55">
            <v>1</v>
          </cell>
        </row>
        <row r="56">
          <cell r="B56" t="str">
            <v>Zone 8</v>
          </cell>
          <cell r="C56">
            <v>8</v>
          </cell>
          <cell r="D56">
            <v>1</v>
          </cell>
        </row>
        <row r="57">
          <cell r="B57" t="str">
            <v>Zone 44</v>
          </cell>
          <cell r="C57">
            <v>9</v>
          </cell>
          <cell r="D57">
            <v>0</v>
          </cell>
        </row>
        <row r="58">
          <cell r="B58" t="str">
            <v>Zone 45</v>
          </cell>
          <cell r="C58">
            <v>10</v>
          </cell>
          <cell r="D58">
            <v>0</v>
          </cell>
        </row>
        <row r="59">
          <cell r="B59" t="str">
            <v>Zone 46</v>
          </cell>
          <cell r="C59">
            <v>11</v>
          </cell>
          <cell r="D59">
            <v>0</v>
          </cell>
        </row>
      </sheetData>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ES"/>
      <sheetName val="Export Incentives"/>
      <sheetName val="Import Incentives"/>
      <sheetName val="Export Express"/>
      <sheetName val="Export Saver"/>
      <sheetName val="Export Express Freight"/>
      <sheetName val="Expedited Export "/>
      <sheetName val="Export CA Standard"/>
      <sheetName val="Export MX Standard"/>
      <sheetName val="Import Express"/>
      <sheetName val="Import Saver"/>
      <sheetName val="Import Express Freight"/>
      <sheetName val="Import Expedited"/>
      <sheetName val="Import CA Standard"/>
      <sheetName val="Import MX Standard"/>
      <sheetName val="DefaultMinimums"/>
      <sheetName val="2021"/>
    </sheetNames>
    <definedNames>
      <definedName name="ResetImportMinCurrentYear"/>
      <definedName name="ResetMinCurrentYear"/>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Q21" sqref="Q21"/>
    </sheetView>
  </sheetViews>
  <sheetFormatPr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62"/>
  <sheetViews>
    <sheetView showGridLines="0" workbookViewId="0">
      <selection activeCell="N1" sqref="N1"/>
    </sheetView>
  </sheetViews>
  <sheetFormatPr defaultColWidth="9.140625" defaultRowHeight="12.75"/>
  <cols>
    <col min="1" max="1" width="5.7109375" style="127" customWidth="1"/>
    <col min="2" max="2" width="7.7109375" style="127" customWidth="1"/>
    <col min="3" max="10" width="9.7109375" style="152" customWidth="1"/>
    <col min="11" max="12" width="9.7109375" style="110" customWidth="1"/>
    <col min="13" max="14" width="9.140625" style="110"/>
    <col min="15" max="15" width="0" style="110" hidden="1" customWidth="1"/>
    <col min="16" max="256" width="9.140625" style="110"/>
    <col min="257" max="257" width="5.7109375" style="110" customWidth="1"/>
    <col min="258" max="258" width="7.7109375" style="110" customWidth="1"/>
    <col min="259" max="268" width="9.7109375" style="110" customWidth="1"/>
    <col min="269" max="270" width="9.140625" style="110"/>
    <col min="271" max="271" width="0" style="110" hidden="1" customWidth="1"/>
    <col min="272" max="512" width="9.140625" style="110"/>
    <col min="513" max="513" width="5.7109375" style="110" customWidth="1"/>
    <col min="514" max="514" width="7.7109375" style="110" customWidth="1"/>
    <col min="515" max="524" width="9.7109375" style="110" customWidth="1"/>
    <col min="525" max="526" width="9.140625" style="110"/>
    <col min="527" max="527" width="0" style="110" hidden="1" customWidth="1"/>
    <col min="528" max="768" width="9.140625" style="110"/>
    <col min="769" max="769" width="5.7109375" style="110" customWidth="1"/>
    <col min="770" max="770" width="7.7109375" style="110" customWidth="1"/>
    <col min="771" max="780" width="9.7109375" style="110" customWidth="1"/>
    <col min="781" max="782" width="9.140625" style="110"/>
    <col min="783" max="783" width="0" style="110" hidden="1" customWidth="1"/>
    <col min="784" max="1024" width="9.140625" style="110"/>
    <col min="1025" max="1025" width="5.7109375" style="110" customWidth="1"/>
    <col min="1026" max="1026" width="7.7109375" style="110" customWidth="1"/>
    <col min="1027" max="1036" width="9.7109375" style="110" customWidth="1"/>
    <col min="1037" max="1038" width="9.140625" style="110"/>
    <col min="1039" max="1039" width="0" style="110" hidden="1" customWidth="1"/>
    <col min="1040" max="1280" width="9.140625" style="110"/>
    <col min="1281" max="1281" width="5.7109375" style="110" customWidth="1"/>
    <col min="1282" max="1282" width="7.7109375" style="110" customWidth="1"/>
    <col min="1283" max="1292" width="9.7109375" style="110" customWidth="1"/>
    <col min="1293" max="1294" width="9.140625" style="110"/>
    <col min="1295" max="1295" width="0" style="110" hidden="1" customWidth="1"/>
    <col min="1296" max="1536" width="9.140625" style="110"/>
    <col min="1537" max="1537" width="5.7109375" style="110" customWidth="1"/>
    <col min="1538" max="1538" width="7.7109375" style="110" customWidth="1"/>
    <col min="1539" max="1548" width="9.7109375" style="110" customWidth="1"/>
    <col min="1549" max="1550" width="9.140625" style="110"/>
    <col min="1551" max="1551" width="0" style="110" hidden="1" customWidth="1"/>
    <col min="1552" max="1792" width="9.140625" style="110"/>
    <col min="1793" max="1793" width="5.7109375" style="110" customWidth="1"/>
    <col min="1794" max="1794" width="7.7109375" style="110" customWidth="1"/>
    <col min="1795" max="1804" width="9.7109375" style="110" customWidth="1"/>
    <col min="1805" max="1806" width="9.140625" style="110"/>
    <col min="1807" max="1807" width="0" style="110" hidden="1" customWidth="1"/>
    <col min="1808" max="2048" width="9.140625" style="110"/>
    <col min="2049" max="2049" width="5.7109375" style="110" customWidth="1"/>
    <col min="2050" max="2050" width="7.7109375" style="110" customWidth="1"/>
    <col min="2051" max="2060" width="9.7109375" style="110" customWidth="1"/>
    <col min="2061" max="2062" width="9.140625" style="110"/>
    <col min="2063" max="2063" width="0" style="110" hidden="1" customWidth="1"/>
    <col min="2064" max="2304" width="9.140625" style="110"/>
    <col min="2305" max="2305" width="5.7109375" style="110" customWidth="1"/>
    <col min="2306" max="2306" width="7.7109375" style="110" customWidth="1"/>
    <col min="2307" max="2316" width="9.7109375" style="110" customWidth="1"/>
    <col min="2317" max="2318" width="9.140625" style="110"/>
    <col min="2319" max="2319" width="0" style="110" hidden="1" customWidth="1"/>
    <col min="2320" max="2560" width="9.140625" style="110"/>
    <col min="2561" max="2561" width="5.7109375" style="110" customWidth="1"/>
    <col min="2562" max="2562" width="7.7109375" style="110" customWidth="1"/>
    <col min="2563" max="2572" width="9.7109375" style="110" customWidth="1"/>
    <col min="2573" max="2574" width="9.140625" style="110"/>
    <col min="2575" max="2575" width="0" style="110" hidden="1" customWidth="1"/>
    <col min="2576" max="2816" width="9.140625" style="110"/>
    <col min="2817" max="2817" width="5.7109375" style="110" customWidth="1"/>
    <col min="2818" max="2818" width="7.7109375" style="110" customWidth="1"/>
    <col min="2819" max="2828" width="9.7109375" style="110" customWidth="1"/>
    <col min="2829" max="2830" width="9.140625" style="110"/>
    <col min="2831" max="2831" width="0" style="110" hidden="1" customWidth="1"/>
    <col min="2832" max="3072" width="9.140625" style="110"/>
    <col min="3073" max="3073" width="5.7109375" style="110" customWidth="1"/>
    <col min="3074" max="3074" width="7.7109375" style="110" customWidth="1"/>
    <col min="3075" max="3084" width="9.7109375" style="110" customWidth="1"/>
    <col min="3085" max="3086" width="9.140625" style="110"/>
    <col min="3087" max="3087" width="0" style="110" hidden="1" customWidth="1"/>
    <col min="3088" max="3328" width="9.140625" style="110"/>
    <col min="3329" max="3329" width="5.7109375" style="110" customWidth="1"/>
    <col min="3330" max="3330" width="7.7109375" style="110" customWidth="1"/>
    <col min="3331" max="3340" width="9.7109375" style="110" customWidth="1"/>
    <col min="3341" max="3342" width="9.140625" style="110"/>
    <col min="3343" max="3343" width="0" style="110" hidden="1" customWidth="1"/>
    <col min="3344" max="3584" width="9.140625" style="110"/>
    <col min="3585" max="3585" width="5.7109375" style="110" customWidth="1"/>
    <col min="3586" max="3586" width="7.7109375" style="110" customWidth="1"/>
    <col min="3587" max="3596" width="9.7109375" style="110" customWidth="1"/>
    <col min="3597" max="3598" width="9.140625" style="110"/>
    <col min="3599" max="3599" width="0" style="110" hidden="1" customWidth="1"/>
    <col min="3600" max="3840" width="9.140625" style="110"/>
    <col min="3841" max="3841" width="5.7109375" style="110" customWidth="1"/>
    <col min="3842" max="3842" width="7.7109375" style="110" customWidth="1"/>
    <col min="3843" max="3852" width="9.7109375" style="110" customWidth="1"/>
    <col min="3853" max="3854" width="9.140625" style="110"/>
    <col min="3855" max="3855" width="0" style="110" hidden="1" customWidth="1"/>
    <col min="3856" max="4096" width="9.140625" style="110"/>
    <col min="4097" max="4097" width="5.7109375" style="110" customWidth="1"/>
    <col min="4098" max="4098" width="7.7109375" style="110" customWidth="1"/>
    <col min="4099" max="4108" width="9.7109375" style="110" customWidth="1"/>
    <col min="4109" max="4110" width="9.140625" style="110"/>
    <col min="4111" max="4111" width="0" style="110" hidden="1" customWidth="1"/>
    <col min="4112" max="4352" width="9.140625" style="110"/>
    <col min="4353" max="4353" width="5.7109375" style="110" customWidth="1"/>
    <col min="4354" max="4354" width="7.7109375" style="110" customWidth="1"/>
    <col min="4355" max="4364" width="9.7109375" style="110" customWidth="1"/>
    <col min="4365" max="4366" width="9.140625" style="110"/>
    <col min="4367" max="4367" width="0" style="110" hidden="1" customWidth="1"/>
    <col min="4368" max="4608" width="9.140625" style="110"/>
    <col min="4609" max="4609" width="5.7109375" style="110" customWidth="1"/>
    <col min="4610" max="4610" width="7.7109375" style="110" customWidth="1"/>
    <col min="4611" max="4620" width="9.7109375" style="110" customWidth="1"/>
    <col min="4621" max="4622" width="9.140625" style="110"/>
    <col min="4623" max="4623" width="0" style="110" hidden="1" customWidth="1"/>
    <col min="4624" max="4864" width="9.140625" style="110"/>
    <col min="4865" max="4865" width="5.7109375" style="110" customWidth="1"/>
    <col min="4866" max="4866" width="7.7109375" style="110" customWidth="1"/>
    <col min="4867" max="4876" width="9.7109375" style="110" customWidth="1"/>
    <col min="4877" max="4878" width="9.140625" style="110"/>
    <col min="4879" max="4879" width="0" style="110" hidden="1" customWidth="1"/>
    <col min="4880" max="5120" width="9.140625" style="110"/>
    <col min="5121" max="5121" width="5.7109375" style="110" customWidth="1"/>
    <col min="5122" max="5122" width="7.7109375" style="110" customWidth="1"/>
    <col min="5123" max="5132" width="9.7109375" style="110" customWidth="1"/>
    <col min="5133" max="5134" width="9.140625" style="110"/>
    <col min="5135" max="5135" width="0" style="110" hidden="1" customWidth="1"/>
    <col min="5136" max="5376" width="9.140625" style="110"/>
    <col min="5377" max="5377" width="5.7109375" style="110" customWidth="1"/>
    <col min="5378" max="5378" width="7.7109375" style="110" customWidth="1"/>
    <col min="5379" max="5388" width="9.7109375" style="110" customWidth="1"/>
    <col min="5389" max="5390" width="9.140625" style="110"/>
    <col min="5391" max="5391" width="0" style="110" hidden="1" customWidth="1"/>
    <col min="5392" max="5632" width="9.140625" style="110"/>
    <col min="5633" max="5633" width="5.7109375" style="110" customWidth="1"/>
    <col min="5634" max="5634" width="7.7109375" style="110" customWidth="1"/>
    <col min="5635" max="5644" width="9.7109375" style="110" customWidth="1"/>
    <col min="5645" max="5646" width="9.140625" style="110"/>
    <col min="5647" max="5647" width="0" style="110" hidden="1" customWidth="1"/>
    <col min="5648" max="5888" width="9.140625" style="110"/>
    <col min="5889" max="5889" width="5.7109375" style="110" customWidth="1"/>
    <col min="5890" max="5890" width="7.7109375" style="110" customWidth="1"/>
    <col min="5891" max="5900" width="9.7109375" style="110" customWidth="1"/>
    <col min="5901" max="5902" width="9.140625" style="110"/>
    <col min="5903" max="5903" width="0" style="110" hidden="1" customWidth="1"/>
    <col min="5904" max="6144" width="9.140625" style="110"/>
    <col min="6145" max="6145" width="5.7109375" style="110" customWidth="1"/>
    <col min="6146" max="6146" width="7.7109375" style="110" customWidth="1"/>
    <col min="6147" max="6156" width="9.7109375" style="110" customWidth="1"/>
    <col min="6157" max="6158" width="9.140625" style="110"/>
    <col min="6159" max="6159" width="0" style="110" hidden="1" customWidth="1"/>
    <col min="6160" max="6400" width="9.140625" style="110"/>
    <col min="6401" max="6401" width="5.7109375" style="110" customWidth="1"/>
    <col min="6402" max="6402" width="7.7109375" style="110" customWidth="1"/>
    <col min="6403" max="6412" width="9.7109375" style="110" customWidth="1"/>
    <col min="6413" max="6414" width="9.140625" style="110"/>
    <col min="6415" max="6415" width="0" style="110" hidden="1" customWidth="1"/>
    <col min="6416" max="6656" width="9.140625" style="110"/>
    <col min="6657" max="6657" width="5.7109375" style="110" customWidth="1"/>
    <col min="6658" max="6658" width="7.7109375" style="110" customWidth="1"/>
    <col min="6659" max="6668" width="9.7109375" style="110" customWidth="1"/>
    <col min="6669" max="6670" width="9.140625" style="110"/>
    <col min="6671" max="6671" width="0" style="110" hidden="1" customWidth="1"/>
    <col min="6672" max="6912" width="9.140625" style="110"/>
    <col min="6913" max="6913" width="5.7109375" style="110" customWidth="1"/>
    <col min="6914" max="6914" width="7.7109375" style="110" customWidth="1"/>
    <col min="6915" max="6924" width="9.7109375" style="110" customWidth="1"/>
    <col min="6925" max="6926" width="9.140625" style="110"/>
    <col min="6927" max="6927" width="0" style="110" hidden="1" customWidth="1"/>
    <col min="6928" max="7168" width="9.140625" style="110"/>
    <col min="7169" max="7169" width="5.7109375" style="110" customWidth="1"/>
    <col min="7170" max="7170" width="7.7109375" style="110" customWidth="1"/>
    <col min="7171" max="7180" width="9.7109375" style="110" customWidth="1"/>
    <col min="7181" max="7182" width="9.140625" style="110"/>
    <col min="7183" max="7183" width="0" style="110" hidden="1" customWidth="1"/>
    <col min="7184" max="7424" width="9.140625" style="110"/>
    <col min="7425" max="7425" width="5.7109375" style="110" customWidth="1"/>
    <col min="7426" max="7426" width="7.7109375" style="110" customWidth="1"/>
    <col min="7427" max="7436" width="9.7109375" style="110" customWidth="1"/>
    <col min="7437" max="7438" width="9.140625" style="110"/>
    <col min="7439" max="7439" width="0" style="110" hidden="1" customWidth="1"/>
    <col min="7440" max="7680" width="9.140625" style="110"/>
    <col min="7681" max="7681" width="5.7109375" style="110" customWidth="1"/>
    <col min="7682" max="7682" width="7.7109375" style="110" customWidth="1"/>
    <col min="7683" max="7692" width="9.7109375" style="110" customWidth="1"/>
    <col min="7693" max="7694" width="9.140625" style="110"/>
    <col min="7695" max="7695" width="0" style="110" hidden="1" customWidth="1"/>
    <col min="7696" max="7936" width="9.140625" style="110"/>
    <col min="7937" max="7937" width="5.7109375" style="110" customWidth="1"/>
    <col min="7938" max="7938" width="7.7109375" style="110" customWidth="1"/>
    <col min="7939" max="7948" width="9.7109375" style="110" customWidth="1"/>
    <col min="7949" max="7950" width="9.140625" style="110"/>
    <col min="7951" max="7951" width="0" style="110" hidden="1" customWidth="1"/>
    <col min="7952" max="8192" width="9.140625" style="110"/>
    <col min="8193" max="8193" width="5.7109375" style="110" customWidth="1"/>
    <col min="8194" max="8194" width="7.7109375" style="110" customWidth="1"/>
    <col min="8195" max="8204" width="9.7109375" style="110" customWidth="1"/>
    <col min="8205" max="8206" width="9.140625" style="110"/>
    <col min="8207" max="8207" width="0" style="110" hidden="1" customWidth="1"/>
    <col min="8208" max="8448" width="9.140625" style="110"/>
    <col min="8449" max="8449" width="5.7109375" style="110" customWidth="1"/>
    <col min="8450" max="8450" width="7.7109375" style="110" customWidth="1"/>
    <col min="8451" max="8460" width="9.7109375" style="110" customWidth="1"/>
    <col min="8461" max="8462" width="9.140625" style="110"/>
    <col min="8463" max="8463" width="0" style="110" hidden="1" customWidth="1"/>
    <col min="8464" max="8704" width="9.140625" style="110"/>
    <col min="8705" max="8705" width="5.7109375" style="110" customWidth="1"/>
    <col min="8706" max="8706" width="7.7109375" style="110" customWidth="1"/>
    <col min="8707" max="8716" width="9.7109375" style="110" customWidth="1"/>
    <col min="8717" max="8718" width="9.140625" style="110"/>
    <col min="8719" max="8719" width="0" style="110" hidden="1" customWidth="1"/>
    <col min="8720" max="8960" width="9.140625" style="110"/>
    <col min="8961" max="8961" width="5.7109375" style="110" customWidth="1"/>
    <col min="8962" max="8962" width="7.7109375" style="110" customWidth="1"/>
    <col min="8963" max="8972" width="9.7109375" style="110" customWidth="1"/>
    <col min="8973" max="8974" width="9.140625" style="110"/>
    <col min="8975" max="8975" width="0" style="110" hidden="1" customWidth="1"/>
    <col min="8976" max="9216" width="9.140625" style="110"/>
    <col min="9217" max="9217" width="5.7109375" style="110" customWidth="1"/>
    <col min="9218" max="9218" width="7.7109375" style="110" customWidth="1"/>
    <col min="9219" max="9228" width="9.7109375" style="110" customWidth="1"/>
    <col min="9229" max="9230" width="9.140625" style="110"/>
    <col min="9231" max="9231" width="0" style="110" hidden="1" customWidth="1"/>
    <col min="9232" max="9472" width="9.140625" style="110"/>
    <col min="9473" max="9473" width="5.7109375" style="110" customWidth="1"/>
    <col min="9474" max="9474" width="7.7109375" style="110" customWidth="1"/>
    <col min="9475" max="9484" width="9.7109375" style="110" customWidth="1"/>
    <col min="9485" max="9486" width="9.140625" style="110"/>
    <col min="9487" max="9487" width="0" style="110" hidden="1" customWidth="1"/>
    <col min="9488" max="9728" width="9.140625" style="110"/>
    <col min="9729" max="9729" width="5.7109375" style="110" customWidth="1"/>
    <col min="9730" max="9730" width="7.7109375" style="110" customWidth="1"/>
    <col min="9731" max="9740" width="9.7109375" style="110" customWidth="1"/>
    <col min="9741" max="9742" width="9.140625" style="110"/>
    <col min="9743" max="9743" width="0" style="110" hidden="1" customWidth="1"/>
    <col min="9744" max="9984" width="9.140625" style="110"/>
    <col min="9985" max="9985" width="5.7109375" style="110" customWidth="1"/>
    <col min="9986" max="9986" width="7.7109375" style="110" customWidth="1"/>
    <col min="9987" max="9996" width="9.7109375" style="110" customWidth="1"/>
    <col min="9997" max="9998" width="9.140625" style="110"/>
    <col min="9999" max="9999" width="0" style="110" hidden="1" customWidth="1"/>
    <col min="10000" max="10240" width="9.140625" style="110"/>
    <col min="10241" max="10241" width="5.7109375" style="110" customWidth="1"/>
    <col min="10242" max="10242" width="7.7109375" style="110" customWidth="1"/>
    <col min="10243" max="10252" width="9.7109375" style="110" customWidth="1"/>
    <col min="10253" max="10254" width="9.140625" style="110"/>
    <col min="10255" max="10255" width="0" style="110" hidden="1" customWidth="1"/>
    <col min="10256" max="10496" width="9.140625" style="110"/>
    <col min="10497" max="10497" width="5.7109375" style="110" customWidth="1"/>
    <col min="10498" max="10498" width="7.7109375" style="110" customWidth="1"/>
    <col min="10499" max="10508" width="9.7109375" style="110" customWidth="1"/>
    <col min="10509" max="10510" width="9.140625" style="110"/>
    <col min="10511" max="10511" width="0" style="110" hidden="1" customWidth="1"/>
    <col min="10512" max="10752" width="9.140625" style="110"/>
    <col min="10753" max="10753" width="5.7109375" style="110" customWidth="1"/>
    <col min="10754" max="10754" width="7.7109375" style="110" customWidth="1"/>
    <col min="10755" max="10764" width="9.7109375" style="110" customWidth="1"/>
    <col min="10765" max="10766" width="9.140625" style="110"/>
    <col min="10767" max="10767" width="0" style="110" hidden="1" customWidth="1"/>
    <col min="10768" max="11008" width="9.140625" style="110"/>
    <col min="11009" max="11009" width="5.7109375" style="110" customWidth="1"/>
    <col min="11010" max="11010" width="7.7109375" style="110" customWidth="1"/>
    <col min="11011" max="11020" width="9.7109375" style="110" customWidth="1"/>
    <col min="11021" max="11022" width="9.140625" style="110"/>
    <col min="11023" max="11023" width="0" style="110" hidden="1" customWidth="1"/>
    <col min="11024" max="11264" width="9.140625" style="110"/>
    <col min="11265" max="11265" width="5.7109375" style="110" customWidth="1"/>
    <col min="11266" max="11266" width="7.7109375" style="110" customWidth="1"/>
    <col min="11267" max="11276" width="9.7109375" style="110" customWidth="1"/>
    <col min="11277" max="11278" width="9.140625" style="110"/>
    <col min="11279" max="11279" width="0" style="110" hidden="1" customWidth="1"/>
    <col min="11280" max="11520" width="9.140625" style="110"/>
    <col min="11521" max="11521" width="5.7109375" style="110" customWidth="1"/>
    <col min="11522" max="11522" width="7.7109375" style="110" customWidth="1"/>
    <col min="11523" max="11532" width="9.7109375" style="110" customWidth="1"/>
    <col min="11533" max="11534" width="9.140625" style="110"/>
    <col min="11535" max="11535" width="0" style="110" hidden="1" customWidth="1"/>
    <col min="11536" max="11776" width="9.140625" style="110"/>
    <col min="11777" max="11777" width="5.7109375" style="110" customWidth="1"/>
    <col min="11778" max="11778" width="7.7109375" style="110" customWidth="1"/>
    <col min="11779" max="11788" width="9.7109375" style="110" customWidth="1"/>
    <col min="11789" max="11790" width="9.140625" style="110"/>
    <col min="11791" max="11791" width="0" style="110" hidden="1" customWidth="1"/>
    <col min="11792" max="12032" width="9.140625" style="110"/>
    <col min="12033" max="12033" width="5.7109375" style="110" customWidth="1"/>
    <col min="12034" max="12034" width="7.7109375" style="110" customWidth="1"/>
    <col min="12035" max="12044" width="9.7109375" style="110" customWidth="1"/>
    <col min="12045" max="12046" width="9.140625" style="110"/>
    <col min="12047" max="12047" width="0" style="110" hidden="1" customWidth="1"/>
    <col min="12048" max="12288" width="9.140625" style="110"/>
    <col min="12289" max="12289" width="5.7109375" style="110" customWidth="1"/>
    <col min="12290" max="12290" width="7.7109375" style="110" customWidth="1"/>
    <col min="12291" max="12300" width="9.7109375" style="110" customWidth="1"/>
    <col min="12301" max="12302" width="9.140625" style="110"/>
    <col min="12303" max="12303" width="0" style="110" hidden="1" customWidth="1"/>
    <col min="12304" max="12544" width="9.140625" style="110"/>
    <col min="12545" max="12545" width="5.7109375" style="110" customWidth="1"/>
    <col min="12546" max="12546" width="7.7109375" style="110" customWidth="1"/>
    <col min="12547" max="12556" width="9.7109375" style="110" customWidth="1"/>
    <col min="12557" max="12558" width="9.140625" style="110"/>
    <col min="12559" max="12559" width="0" style="110" hidden="1" customWidth="1"/>
    <col min="12560" max="12800" width="9.140625" style="110"/>
    <col min="12801" max="12801" width="5.7109375" style="110" customWidth="1"/>
    <col min="12802" max="12802" width="7.7109375" style="110" customWidth="1"/>
    <col min="12803" max="12812" width="9.7109375" style="110" customWidth="1"/>
    <col min="12813" max="12814" width="9.140625" style="110"/>
    <col min="12815" max="12815" width="0" style="110" hidden="1" customWidth="1"/>
    <col min="12816" max="13056" width="9.140625" style="110"/>
    <col min="13057" max="13057" width="5.7109375" style="110" customWidth="1"/>
    <col min="13058" max="13058" width="7.7109375" style="110" customWidth="1"/>
    <col min="13059" max="13068" width="9.7109375" style="110" customWidth="1"/>
    <col min="13069" max="13070" width="9.140625" style="110"/>
    <col min="13071" max="13071" width="0" style="110" hidden="1" customWidth="1"/>
    <col min="13072" max="13312" width="9.140625" style="110"/>
    <col min="13313" max="13313" width="5.7109375" style="110" customWidth="1"/>
    <col min="13314" max="13314" width="7.7109375" style="110" customWidth="1"/>
    <col min="13315" max="13324" width="9.7109375" style="110" customWidth="1"/>
    <col min="13325" max="13326" width="9.140625" style="110"/>
    <col min="13327" max="13327" width="0" style="110" hidden="1" customWidth="1"/>
    <col min="13328" max="13568" width="9.140625" style="110"/>
    <col min="13569" max="13569" width="5.7109375" style="110" customWidth="1"/>
    <col min="13570" max="13570" width="7.7109375" style="110" customWidth="1"/>
    <col min="13571" max="13580" width="9.7109375" style="110" customWidth="1"/>
    <col min="13581" max="13582" width="9.140625" style="110"/>
    <col min="13583" max="13583" width="0" style="110" hidden="1" customWidth="1"/>
    <col min="13584" max="13824" width="9.140625" style="110"/>
    <col min="13825" max="13825" width="5.7109375" style="110" customWidth="1"/>
    <col min="13826" max="13826" width="7.7109375" style="110" customWidth="1"/>
    <col min="13827" max="13836" width="9.7109375" style="110" customWidth="1"/>
    <col min="13837" max="13838" width="9.140625" style="110"/>
    <col min="13839" max="13839" width="0" style="110" hidden="1" customWidth="1"/>
    <col min="13840" max="14080" width="9.140625" style="110"/>
    <col min="14081" max="14081" width="5.7109375" style="110" customWidth="1"/>
    <col min="14082" max="14082" width="7.7109375" style="110" customWidth="1"/>
    <col min="14083" max="14092" width="9.7109375" style="110" customWidth="1"/>
    <col min="14093" max="14094" width="9.140625" style="110"/>
    <col min="14095" max="14095" width="0" style="110" hidden="1" customWidth="1"/>
    <col min="14096" max="14336" width="9.140625" style="110"/>
    <col min="14337" max="14337" width="5.7109375" style="110" customWidth="1"/>
    <col min="14338" max="14338" width="7.7109375" style="110" customWidth="1"/>
    <col min="14339" max="14348" width="9.7109375" style="110" customWidth="1"/>
    <col min="14349" max="14350" width="9.140625" style="110"/>
    <col min="14351" max="14351" width="0" style="110" hidden="1" customWidth="1"/>
    <col min="14352" max="14592" width="9.140625" style="110"/>
    <col min="14593" max="14593" width="5.7109375" style="110" customWidth="1"/>
    <col min="14594" max="14594" width="7.7109375" style="110" customWidth="1"/>
    <col min="14595" max="14604" width="9.7109375" style="110" customWidth="1"/>
    <col min="14605" max="14606" width="9.140625" style="110"/>
    <col min="14607" max="14607" width="0" style="110" hidden="1" customWidth="1"/>
    <col min="14608" max="14848" width="9.140625" style="110"/>
    <col min="14849" max="14849" width="5.7109375" style="110" customWidth="1"/>
    <col min="14850" max="14850" width="7.7109375" style="110" customWidth="1"/>
    <col min="14851" max="14860" width="9.7109375" style="110" customWidth="1"/>
    <col min="14861" max="14862" width="9.140625" style="110"/>
    <col min="14863" max="14863" width="0" style="110" hidden="1" customWidth="1"/>
    <col min="14864" max="15104" width="9.140625" style="110"/>
    <col min="15105" max="15105" width="5.7109375" style="110" customWidth="1"/>
    <col min="15106" max="15106" width="7.7109375" style="110" customWidth="1"/>
    <col min="15107" max="15116" width="9.7109375" style="110" customWidth="1"/>
    <col min="15117" max="15118" width="9.140625" style="110"/>
    <col min="15119" max="15119" width="0" style="110" hidden="1" customWidth="1"/>
    <col min="15120" max="15360" width="9.140625" style="110"/>
    <col min="15361" max="15361" width="5.7109375" style="110" customWidth="1"/>
    <col min="15362" max="15362" width="7.7109375" style="110" customWidth="1"/>
    <col min="15363" max="15372" width="9.7109375" style="110" customWidth="1"/>
    <col min="15373" max="15374" width="9.140625" style="110"/>
    <col min="15375" max="15375" width="0" style="110" hidden="1" customWidth="1"/>
    <col min="15376" max="15616" width="9.140625" style="110"/>
    <col min="15617" max="15617" width="5.7109375" style="110" customWidth="1"/>
    <col min="15618" max="15618" width="7.7109375" style="110" customWidth="1"/>
    <col min="15619" max="15628" width="9.7109375" style="110" customWidth="1"/>
    <col min="15629" max="15630" width="9.140625" style="110"/>
    <col min="15631" max="15631" width="0" style="110" hidden="1" customWidth="1"/>
    <col min="15632" max="15872" width="9.140625" style="110"/>
    <col min="15873" max="15873" width="5.7109375" style="110" customWidth="1"/>
    <col min="15874" max="15874" width="7.7109375" style="110" customWidth="1"/>
    <col min="15875" max="15884" width="9.7109375" style="110" customWidth="1"/>
    <col min="15885" max="15886" width="9.140625" style="110"/>
    <col min="15887" max="15887" width="0" style="110" hidden="1" customWidth="1"/>
    <col min="15888" max="16128" width="9.140625" style="110"/>
    <col min="16129" max="16129" width="5.7109375" style="110" customWidth="1"/>
    <col min="16130" max="16130" width="7.7109375" style="110" customWidth="1"/>
    <col min="16131" max="16140" width="9.7109375" style="110" customWidth="1"/>
    <col min="16141" max="16142" width="9.140625" style="110"/>
    <col min="16143" max="16143" width="0" style="110" hidden="1" customWidth="1"/>
    <col min="16144" max="16384" width="9.140625" style="110"/>
  </cols>
  <sheetData>
    <row r="1" spans="1:15" s="109" customFormat="1" ht="15.75">
      <c r="B1" s="108" t="s">
        <v>245</v>
      </c>
      <c r="E1" s="110"/>
      <c r="G1" s="111"/>
      <c r="L1" s="113" t="s">
        <v>245</v>
      </c>
      <c r="N1" s="694" t="s">
        <v>802</v>
      </c>
      <c r="O1" s="175" t="s">
        <v>304</v>
      </c>
    </row>
    <row r="2" spans="1:15" s="109" customFormat="1" ht="21.75" customHeight="1">
      <c r="B2" s="114" t="s">
        <v>800</v>
      </c>
      <c r="C2" s="114"/>
      <c r="D2" s="114"/>
      <c r="E2" s="114"/>
      <c r="F2" s="114"/>
      <c r="G2" s="114"/>
      <c r="H2" s="114"/>
      <c r="I2" s="114"/>
      <c r="J2" s="176"/>
      <c r="K2" s="177"/>
      <c r="L2" s="177"/>
    </row>
    <row r="3" spans="1:15" s="109" customFormat="1" ht="21.95" customHeight="1">
      <c r="B3" s="117" t="s">
        <v>315</v>
      </c>
      <c r="C3" s="114"/>
      <c r="D3" s="114"/>
      <c r="E3" s="114"/>
      <c r="F3" s="114"/>
      <c r="G3" s="114"/>
      <c r="H3" s="114"/>
      <c r="I3" s="114"/>
      <c r="J3" s="176"/>
      <c r="K3" s="177"/>
      <c r="L3" s="177"/>
    </row>
    <row r="4" spans="1:15" s="109" customFormat="1" ht="11.25" customHeight="1">
      <c r="A4" s="121" t="s">
        <v>246</v>
      </c>
      <c r="B4" s="121"/>
      <c r="C4" s="122"/>
      <c r="D4" s="122"/>
      <c r="E4" s="122"/>
      <c r="F4" s="122"/>
      <c r="G4" s="122"/>
      <c r="H4" s="122"/>
      <c r="I4" s="122"/>
      <c r="J4" s="176"/>
      <c r="K4" s="177"/>
      <c r="L4" s="177"/>
    </row>
    <row r="5" spans="1:15" s="109" customFormat="1" ht="11.25" customHeight="1">
      <c r="B5" s="121" t="s">
        <v>267</v>
      </c>
      <c r="C5" s="122"/>
      <c r="D5" s="122"/>
      <c r="E5" s="122"/>
      <c r="F5" s="122"/>
      <c r="G5" s="122"/>
      <c r="H5" s="122"/>
      <c r="I5" s="122"/>
      <c r="J5" s="122"/>
      <c r="K5" s="177"/>
      <c r="L5" s="177"/>
      <c r="M5" s="172"/>
    </row>
    <row r="6" spans="1:15" s="123" customFormat="1" ht="4.5" customHeight="1">
      <c r="D6" s="173"/>
    </row>
    <row r="7" spans="1:15" s="127" customFormat="1" ht="15.75">
      <c r="B7" s="161" t="s">
        <v>277</v>
      </c>
      <c r="C7" s="123"/>
      <c r="D7" s="125"/>
      <c r="E7" s="125"/>
      <c r="F7" s="125"/>
      <c r="G7" s="125"/>
      <c r="H7" s="125"/>
      <c r="I7" s="125"/>
      <c r="J7" s="126" t="s">
        <v>248</v>
      </c>
      <c r="K7" s="126" t="s">
        <v>249</v>
      </c>
      <c r="L7" s="126" t="s">
        <v>250</v>
      </c>
    </row>
    <row r="8" spans="1:15" s="127" customFormat="1">
      <c r="A8" s="110"/>
      <c r="B8" s="162" t="s">
        <v>251</v>
      </c>
      <c r="C8" s="129" t="s">
        <v>305</v>
      </c>
      <c r="D8" s="129" t="s">
        <v>306</v>
      </c>
      <c r="E8" s="129" t="s">
        <v>307</v>
      </c>
      <c r="F8" s="129" t="s">
        <v>308</v>
      </c>
      <c r="G8" s="129" t="s">
        <v>309</v>
      </c>
      <c r="H8" s="129" t="s">
        <v>310</v>
      </c>
      <c r="I8" s="129" t="s">
        <v>311</v>
      </c>
      <c r="J8" s="130" t="s">
        <v>312</v>
      </c>
      <c r="K8" s="131" t="s">
        <v>313</v>
      </c>
      <c r="L8" s="131" t="s">
        <v>314</v>
      </c>
    </row>
    <row r="9" spans="1:15" s="138" customFormat="1" hidden="1">
      <c r="A9" s="110"/>
      <c r="B9" s="163"/>
      <c r="C9" s="133"/>
      <c r="D9" s="134"/>
      <c r="E9" s="133"/>
      <c r="F9" s="134"/>
      <c r="G9" s="133"/>
      <c r="H9" s="134"/>
      <c r="I9" s="133"/>
      <c r="J9" s="135"/>
      <c r="K9" s="136"/>
      <c r="L9" s="137"/>
    </row>
    <row r="10" spans="1:15">
      <c r="A10" s="110"/>
      <c r="B10" s="128">
        <v>1</v>
      </c>
      <c r="C10" s="136">
        <v>5.2743146311569991</v>
      </c>
      <c r="D10" s="139">
        <v>5.2861827588569978</v>
      </c>
      <c r="E10" s="136">
        <v>5.7630441298429984</v>
      </c>
      <c r="F10" s="139">
        <v>6.018920963054998</v>
      </c>
      <c r="G10" s="136">
        <v>6.2282747356829988</v>
      </c>
      <c r="H10" s="139">
        <v>6.2980593265589988</v>
      </c>
      <c r="I10" s="136">
        <v>6.4027362128729983</v>
      </c>
      <c r="J10" s="135">
        <v>19.022116396283</v>
      </c>
      <c r="K10" s="136">
        <v>19.557131592998999</v>
      </c>
      <c r="L10" s="137">
        <v>25.058483507057002</v>
      </c>
    </row>
    <row r="11" spans="1:15">
      <c r="A11" s="174"/>
      <c r="B11" s="140">
        <v>2</v>
      </c>
      <c r="C11" s="141">
        <v>6.0826528088039993</v>
      </c>
      <c r="D11" s="139">
        <v>6.094520936503999</v>
      </c>
      <c r="E11" s="141">
        <v>6.5888284552089988</v>
      </c>
      <c r="F11" s="139">
        <v>6.7342130195339989</v>
      </c>
      <c r="G11" s="141">
        <v>7.0249821481839989</v>
      </c>
      <c r="H11" s="139">
        <v>7.2924897465419978</v>
      </c>
      <c r="I11" s="141">
        <v>7.4146127805749984</v>
      </c>
      <c r="J11" s="142">
        <v>21.162177183146994</v>
      </c>
      <c r="K11" s="141">
        <v>21.900730769917992</v>
      </c>
      <c r="L11" s="143">
        <v>27.192728911347999</v>
      </c>
    </row>
    <row r="12" spans="1:15">
      <c r="A12" s="110"/>
      <c r="B12" s="140">
        <v>3</v>
      </c>
      <c r="C12" s="141">
        <v>6.408314232891998</v>
      </c>
      <c r="D12" s="139">
        <v>6.4201823605919985</v>
      </c>
      <c r="E12" s="141">
        <v>6.943566792161997</v>
      </c>
      <c r="F12" s="139">
        <v>7.2285205382389996</v>
      </c>
      <c r="G12" s="141">
        <v>7.5251050494619971</v>
      </c>
      <c r="H12" s="139">
        <v>7.7809818826740003</v>
      </c>
      <c r="I12" s="141">
        <v>8.1589817499189987</v>
      </c>
      <c r="J12" s="142">
        <v>22.994022693641995</v>
      </c>
      <c r="K12" s="141">
        <v>24.94799123816999</v>
      </c>
      <c r="L12" s="143">
        <v>28.954789830966995</v>
      </c>
    </row>
    <row r="13" spans="1:15">
      <c r="A13" s="110"/>
      <c r="B13" s="140">
        <v>4</v>
      </c>
      <c r="C13" s="141">
        <v>6.4490219109029985</v>
      </c>
      <c r="D13" s="139">
        <v>6.4608900386029982</v>
      </c>
      <c r="E13" s="141">
        <v>7.1645513299359997</v>
      </c>
      <c r="F13" s="139">
        <v>7.6297819357759975</v>
      </c>
      <c r="G13" s="141">
        <v>7.8391357084039992</v>
      </c>
      <c r="H13" s="139">
        <v>8.3508893748279984</v>
      </c>
      <c r="I13" s="141">
        <v>8.740520007218997</v>
      </c>
      <c r="J13" s="142">
        <v>25.250391131965994</v>
      </c>
      <c r="K13" s="141">
        <v>26.593744506328992</v>
      </c>
      <c r="L13" s="143">
        <v>31.408881276772991</v>
      </c>
    </row>
    <row r="14" spans="1:15">
      <c r="A14" s="110"/>
      <c r="B14" s="140">
        <v>5</v>
      </c>
      <c r="C14" s="141">
        <v>6.7456064221259986</v>
      </c>
      <c r="D14" s="139">
        <v>6.7574745498259983</v>
      </c>
      <c r="E14" s="141">
        <v>7.4146127805749984</v>
      </c>
      <c r="F14" s="139">
        <v>7.9670741250099981</v>
      </c>
      <c r="G14" s="141">
        <v>8.3101816968169988</v>
      </c>
      <c r="H14" s="139">
        <v>8.7347046246459978</v>
      </c>
      <c r="I14" s="141">
        <v>9.3162428819459979</v>
      </c>
      <c r="J14" s="145">
        <v>27.373005771110993</v>
      </c>
      <c r="K14" s="146">
        <v>28.873374474944995</v>
      </c>
      <c r="L14" s="147">
        <v>33.409372881884998</v>
      </c>
    </row>
    <row r="15" spans="1:15">
      <c r="A15" s="110"/>
      <c r="B15" s="128">
        <v>6</v>
      </c>
      <c r="C15" s="136">
        <v>6.8328371607209988</v>
      </c>
      <c r="D15" s="148">
        <v>6.8447052884209985</v>
      </c>
      <c r="E15" s="136">
        <v>7.4843973714509984</v>
      </c>
      <c r="F15" s="148">
        <v>8.0833817764699987</v>
      </c>
      <c r="G15" s="136">
        <v>8.3799662876929979</v>
      </c>
      <c r="H15" s="148">
        <v>8.8335661283869999</v>
      </c>
      <c r="I15" s="136">
        <v>9.3569505599569993</v>
      </c>
      <c r="J15" s="142">
        <v>29.536328088266995</v>
      </c>
      <c r="K15" s="141">
        <v>30.722666133158995</v>
      </c>
      <c r="L15" s="143">
        <v>34.694572430517994</v>
      </c>
    </row>
    <row r="16" spans="1:15">
      <c r="A16" s="110"/>
      <c r="B16" s="140">
        <v>7</v>
      </c>
      <c r="C16" s="141">
        <v>6.9956678727649999</v>
      </c>
      <c r="D16" s="139">
        <v>7.0075360004649987</v>
      </c>
      <c r="E16" s="141">
        <v>7.6821203789329999</v>
      </c>
      <c r="F16" s="139">
        <v>8.3392586096820001</v>
      </c>
      <c r="G16" s="141">
        <v>8.5369816171639972</v>
      </c>
      <c r="H16" s="139">
        <v>9.0719968138799967</v>
      </c>
      <c r="I16" s="141">
        <v>9.7116888969099975</v>
      </c>
      <c r="J16" s="142">
        <v>31.536819693378987</v>
      </c>
      <c r="K16" s="141">
        <v>33.112788370661988</v>
      </c>
      <c r="L16" s="143">
        <v>36.468264115282992</v>
      </c>
    </row>
    <row r="17" spans="1:12">
      <c r="A17" s="110"/>
      <c r="B17" s="140">
        <v>8</v>
      </c>
      <c r="C17" s="141">
        <v>7.0615359814999996</v>
      </c>
      <c r="D17" s="139">
        <v>7.2634128336769992</v>
      </c>
      <c r="E17" s="141">
        <v>7.9554433598639971</v>
      </c>
      <c r="F17" s="139">
        <v>8.5776892951749986</v>
      </c>
      <c r="G17" s="141">
        <v>8.880089188970997</v>
      </c>
      <c r="H17" s="139">
        <v>9.4383659159789968</v>
      </c>
      <c r="I17" s="141">
        <v>10.136211824738997</v>
      </c>
      <c r="J17" s="142">
        <v>32.583588556518997</v>
      </c>
      <c r="K17" s="141">
        <v>34.828326229696991</v>
      </c>
      <c r="L17" s="143">
        <v>38.247771182620994</v>
      </c>
    </row>
    <row r="18" spans="1:12">
      <c r="A18" s="110"/>
      <c r="B18" s="140">
        <v>9</v>
      </c>
      <c r="C18" s="141">
        <v>7.1208766199999989</v>
      </c>
      <c r="D18" s="139">
        <v>7.3622743374179995</v>
      </c>
      <c r="E18" s="141">
        <v>8.0601202461779984</v>
      </c>
      <c r="F18" s="139">
        <v>8.6532892686239986</v>
      </c>
      <c r="G18" s="141">
        <v>9.0661814313069975</v>
      </c>
      <c r="H18" s="139">
        <v>9.8279965483699971</v>
      </c>
      <c r="I18" s="141">
        <v>10.677042404027997</v>
      </c>
      <c r="J18" s="142">
        <v>34.880664672853989</v>
      </c>
      <c r="K18" s="141">
        <v>37.247525380064985</v>
      </c>
      <c r="L18" s="143">
        <v>40.533216533809998</v>
      </c>
    </row>
    <row r="19" spans="1:12">
      <c r="A19" s="110"/>
      <c r="B19" s="144">
        <v>10</v>
      </c>
      <c r="C19" s="146">
        <v>7.1802172584999981</v>
      </c>
      <c r="D19" s="149">
        <v>7.4378743108669978</v>
      </c>
      <c r="E19" s="146">
        <v>8.1415356021999994</v>
      </c>
      <c r="F19" s="149">
        <v>8.8917199541169971</v>
      </c>
      <c r="G19" s="146">
        <v>9.1708583176209988</v>
      </c>
      <c r="H19" s="149">
        <v>10.299042536782997</v>
      </c>
      <c r="I19" s="146">
        <v>11.380703695360998</v>
      </c>
      <c r="J19" s="142">
        <v>37.055617755155993</v>
      </c>
      <c r="K19" s="141">
        <v>40.440170412642004</v>
      </c>
      <c r="L19" s="143">
        <v>42.708169616111988</v>
      </c>
    </row>
    <row r="20" spans="1:12">
      <c r="A20" s="110"/>
      <c r="B20" s="140">
        <v>11</v>
      </c>
      <c r="C20" s="136">
        <v>7.2808589813959976</v>
      </c>
      <c r="D20" s="139">
        <v>7.5832588751919978</v>
      </c>
      <c r="E20" s="141">
        <v>8.3043663142439978</v>
      </c>
      <c r="F20" s="139">
        <v>8.9266122495549975</v>
      </c>
      <c r="G20" s="141">
        <v>9.4674428288439998</v>
      </c>
      <c r="H20" s="139">
        <v>11.142273009867999</v>
      </c>
      <c r="I20" s="141">
        <v>12.113441899558994</v>
      </c>
      <c r="J20" s="135">
        <v>38.95724785652699</v>
      </c>
      <c r="K20" s="136">
        <v>42.812846502425991</v>
      </c>
      <c r="L20" s="137">
        <v>44.627245865201978</v>
      </c>
    </row>
    <row r="21" spans="1:12">
      <c r="A21" s="110"/>
      <c r="B21" s="140">
        <v>12</v>
      </c>
      <c r="C21" s="141">
        <v>7.4029820154289991</v>
      </c>
      <c r="D21" s="139">
        <v>7.9031049167069982</v>
      </c>
      <c r="E21" s="141">
        <v>8.3857816702659989</v>
      </c>
      <c r="F21" s="139">
        <v>9.0545506661609974</v>
      </c>
      <c r="G21" s="141">
        <v>9.7989196355049994</v>
      </c>
      <c r="H21" s="139">
        <v>11.590057467988995</v>
      </c>
      <c r="I21" s="141">
        <v>12.677534009139999</v>
      </c>
      <c r="J21" s="142">
        <v>40.626262654977985</v>
      </c>
      <c r="K21" s="141">
        <v>44.38299979713598</v>
      </c>
      <c r="L21" s="143">
        <v>46.278814515933988</v>
      </c>
    </row>
    <row r="22" spans="1:12">
      <c r="A22" s="110"/>
      <c r="B22" s="140">
        <v>13</v>
      </c>
      <c r="C22" s="141">
        <v>7.4378743108669978</v>
      </c>
      <c r="D22" s="139">
        <v>7.9379972121449995</v>
      </c>
      <c r="E22" s="141">
        <v>8.4846431740069992</v>
      </c>
      <c r="F22" s="139">
        <v>9.2290121433509995</v>
      </c>
      <c r="G22" s="141">
        <v>10.107134911873995</v>
      </c>
      <c r="H22" s="139">
        <v>12.410026410781997</v>
      </c>
      <c r="I22" s="141">
        <v>13.375379917899998</v>
      </c>
      <c r="J22" s="142">
        <v>42.312723601148001</v>
      </c>
      <c r="K22" s="141">
        <v>45.988045387283989</v>
      </c>
      <c r="L22" s="143">
        <v>47.936198549239009</v>
      </c>
    </row>
    <row r="23" spans="1:12">
      <c r="A23" s="110"/>
      <c r="B23" s="140">
        <v>14</v>
      </c>
      <c r="C23" s="141">
        <v>7.7053819092249984</v>
      </c>
      <c r="D23" s="139">
        <v>8.1531663673459978</v>
      </c>
      <c r="E23" s="141">
        <v>8.5718739126019976</v>
      </c>
      <c r="F23" s="139">
        <v>9.4558120636979996</v>
      </c>
      <c r="G23" s="141">
        <v>10.694488551747</v>
      </c>
      <c r="H23" s="139">
        <v>13.177656910417998</v>
      </c>
      <c r="I23" s="141">
        <v>14.387256485601997</v>
      </c>
      <c r="J23" s="142">
        <v>44.063153755620988</v>
      </c>
      <c r="K23" s="141">
        <v>47.784998602340991</v>
      </c>
      <c r="L23" s="143">
        <v>49.669182555992982</v>
      </c>
    </row>
    <row r="24" spans="1:12">
      <c r="A24" s="110"/>
      <c r="B24" s="140">
        <v>15</v>
      </c>
      <c r="C24" s="141">
        <v>7.7111972917979985</v>
      </c>
      <c r="D24" s="139">
        <v>8.3276278445359981</v>
      </c>
      <c r="E24" s="141">
        <v>8.6939969466349982</v>
      </c>
      <c r="F24" s="139">
        <v>9.7872888703589958</v>
      </c>
      <c r="G24" s="141">
        <v>11.287657574192997</v>
      </c>
      <c r="H24" s="139">
        <v>13.596364455673999</v>
      </c>
      <c r="I24" s="141">
        <v>15.143256220091995</v>
      </c>
      <c r="J24" s="145">
        <v>45.685645493487989</v>
      </c>
      <c r="K24" s="146">
        <v>49.954136302070005</v>
      </c>
      <c r="L24" s="147">
        <v>51.262597380995004</v>
      </c>
    </row>
    <row r="25" spans="1:12">
      <c r="A25" s="110"/>
      <c r="B25" s="128">
        <v>16</v>
      </c>
      <c r="C25" s="136">
        <v>7.9089202992799983</v>
      </c>
      <c r="D25" s="148">
        <v>8.5660585300289984</v>
      </c>
      <c r="E25" s="136">
        <v>8.8510122761059993</v>
      </c>
      <c r="F25" s="148">
        <v>9.9559349649760005</v>
      </c>
      <c r="G25" s="136">
        <v>11.654026676291997</v>
      </c>
      <c r="H25" s="148">
        <v>14.300025747006996</v>
      </c>
      <c r="I25" s="136">
        <v>15.713163712245997</v>
      </c>
      <c r="J25" s="142">
        <v>47.726844776610982</v>
      </c>
      <c r="K25" s="141">
        <v>52.036043263203993</v>
      </c>
      <c r="L25" s="143">
        <v>53.303796664117989</v>
      </c>
    </row>
    <row r="26" spans="1:12">
      <c r="A26" s="110"/>
      <c r="B26" s="140">
        <v>17</v>
      </c>
      <c r="C26" s="141">
        <v>7.9670741250099981</v>
      </c>
      <c r="D26" s="139">
        <v>8.740520007218997</v>
      </c>
      <c r="E26" s="141">
        <v>8.9498737798469996</v>
      </c>
      <c r="F26" s="139">
        <v>10.235073328479999</v>
      </c>
      <c r="G26" s="141">
        <v>12.142518812423997</v>
      </c>
      <c r="H26" s="139">
        <v>15.032763951205</v>
      </c>
      <c r="I26" s="141">
        <v>16.038825136333994</v>
      </c>
      <c r="J26" s="142">
        <v>49.762228677160977</v>
      </c>
      <c r="K26" s="141">
        <v>54.525027004447992</v>
      </c>
      <c r="L26" s="143">
        <v>54.990257610287991</v>
      </c>
    </row>
    <row r="27" spans="1:12">
      <c r="A27" s="110"/>
      <c r="B27" s="140">
        <v>18</v>
      </c>
      <c r="C27" s="141">
        <v>8.0484894810319982</v>
      </c>
      <c r="D27" s="139">
        <v>8.8742738063979996</v>
      </c>
      <c r="E27" s="141">
        <v>9.0429199010150008</v>
      </c>
      <c r="F27" s="139">
        <v>10.729380847184999</v>
      </c>
      <c r="G27" s="141">
        <v>12.782210895453998</v>
      </c>
      <c r="H27" s="139">
        <v>15.480548409326</v>
      </c>
      <c r="I27" s="141">
        <v>17.137932442630994</v>
      </c>
      <c r="J27" s="142">
        <v>51.82087410800299</v>
      </c>
      <c r="K27" s="141">
        <v>57.770010480181995</v>
      </c>
      <c r="L27" s="143">
        <v>57.025641510838</v>
      </c>
    </row>
    <row r="28" spans="1:12">
      <c r="A28" s="110"/>
      <c r="B28" s="140">
        <v>19</v>
      </c>
      <c r="C28" s="141">
        <v>8.2520278710869981</v>
      </c>
      <c r="D28" s="139">
        <v>9.2697198213619973</v>
      </c>
      <c r="E28" s="141">
        <v>9.4965197417089975</v>
      </c>
      <c r="F28" s="139">
        <v>11.200426835598002</v>
      </c>
      <c r="G28" s="141">
        <v>13.107872319541995</v>
      </c>
      <c r="H28" s="139">
        <v>15.905071337155</v>
      </c>
      <c r="I28" s="141">
        <v>17.725286082503995</v>
      </c>
      <c r="J28" s="142">
        <v>53.862073391126003</v>
      </c>
      <c r="K28" s="141">
        <v>59.630932903541996</v>
      </c>
      <c r="L28" s="143">
        <v>59.055210028814983</v>
      </c>
    </row>
    <row r="29" spans="1:12">
      <c r="A29" s="110"/>
      <c r="B29" s="144">
        <v>20</v>
      </c>
      <c r="C29" s="146">
        <v>8.3101816968169988</v>
      </c>
      <c r="D29" s="149">
        <v>9.3453197948109992</v>
      </c>
      <c r="E29" s="146">
        <v>9.5488581848660008</v>
      </c>
      <c r="F29" s="149">
        <v>11.636580528573001</v>
      </c>
      <c r="G29" s="146">
        <v>13.555656777662996</v>
      </c>
      <c r="H29" s="149">
        <v>16.492424977027998</v>
      </c>
      <c r="I29" s="146">
        <v>18.545255025296996</v>
      </c>
      <c r="J29" s="142">
        <v>55.664841988755988</v>
      </c>
      <c r="K29" s="141">
        <v>61.805885985843986</v>
      </c>
      <c r="L29" s="143">
        <v>60.828901713579981</v>
      </c>
    </row>
    <row r="30" spans="1:12">
      <c r="A30" s="110"/>
      <c r="B30" s="140">
        <v>21</v>
      </c>
      <c r="C30" s="141">
        <v>8.612581590612999</v>
      </c>
      <c r="D30" s="139">
        <v>9.7116888969099975</v>
      </c>
      <c r="E30" s="141">
        <v>10.054796468716997</v>
      </c>
      <c r="F30" s="139">
        <v>11.770334327751996</v>
      </c>
      <c r="G30" s="141">
        <v>14.113933504670998</v>
      </c>
      <c r="H30" s="139">
        <v>17.120486294911995</v>
      </c>
      <c r="I30" s="141">
        <v>19.115162517450997</v>
      </c>
      <c r="J30" s="135">
        <v>56.938410772242982</v>
      </c>
      <c r="K30" s="136">
        <v>64.637977298895009</v>
      </c>
      <c r="L30" s="137">
        <v>62.102470497067003</v>
      </c>
    </row>
    <row r="31" spans="1:12">
      <c r="A31" s="110"/>
      <c r="B31" s="140">
        <v>22</v>
      </c>
      <c r="C31" s="141">
        <v>8.6358431209049975</v>
      </c>
      <c r="D31" s="139">
        <v>9.8105504006509996</v>
      </c>
      <c r="E31" s="141">
        <v>10.328119449647998</v>
      </c>
      <c r="F31" s="139">
        <v>12.206488020726997</v>
      </c>
      <c r="G31" s="141">
        <v>14.683840996824998</v>
      </c>
      <c r="H31" s="139">
        <v>17.748547612795999</v>
      </c>
      <c r="I31" s="141">
        <v>19.952577607962997</v>
      </c>
      <c r="J31" s="142">
        <v>58.723733222153996</v>
      </c>
      <c r="K31" s="141">
        <v>67.097884127273986</v>
      </c>
      <c r="L31" s="143">
        <v>63.881977564404984</v>
      </c>
    </row>
    <row r="32" spans="1:12">
      <c r="A32" s="110"/>
      <c r="B32" s="140">
        <v>23</v>
      </c>
      <c r="C32" s="141">
        <v>8.6707354163429997</v>
      </c>
      <c r="D32" s="139">
        <v>9.9966426429870001</v>
      </c>
      <c r="E32" s="141">
        <v>10.659596256308996</v>
      </c>
      <c r="F32" s="139">
        <v>12.555410975107</v>
      </c>
      <c r="G32" s="141">
        <v>15.387502288157997</v>
      </c>
      <c r="H32" s="139">
        <v>18.341716635241998</v>
      </c>
      <c r="I32" s="141">
        <v>20.737654255317992</v>
      </c>
      <c r="J32" s="142">
        <v>60.497424906918987</v>
      </c>
      <c r="K32" s="141">
        <v>69.563606338225995</v>
      </c>
      <c r="L32" s="143">
        <v>65.649853866596985</v>
      </c>
    </row>
    <row r="33" spans="1:12">
      <c r="A33" s="110"/>
      <c r="B33" s="140">
        <v>24</v>
      </c>
      <c r="C33" s="141">
        <v>8.903350719262999</v>
      </c>
      <c r="D33" s="139">
        <v>10.403719423097</v>
      </c>
      <c r="E33" s="141">
        <v>11.107380714430001</v>
      </c>
      <c r="F33" s="139">
        <v>13.078795406676996</v>
      </c>
      <c r="G33" s="141">
        <v>15.969040545457997</v>
      </c>
      <c r="H33" s="139">
        <v>18.783685710789996</v>
      </c>
      <c r="I33" s="141">
        <v>21.929807682782997</v>
      </c>
      <c r="J33" s="142">
        <v>62.480470364311984</v>
      </c>
      <c r="K33" s="141">
        <v>72.099113140054001</v>
      </c>
      <c r="L33" s="143">
        <v>67.627083941416998</v>
      </c>
    </row>
    <row r="34" spans="1:12">
      <c r="A34" s="110"/>
      <c r="B34" s="140">
        <v>25</v>
      </c>
      <c r="C34" s="141">
        <v>9.0080276055769986</v>
      </c>
      <c r="D34" s="139">
        <v>10.520027074556998</v>
      </c>
      <c r="E34" s="141">
        <v>11.235319131035999</v>
      </c>
      <c r="F34" s="139">
        <v>13.334672239888999</v>
      </c>
      <c r="G34" s="141">
        <v>16.265625056680996</v>
      </c>
      <c r="H34" s="139">
        <v>19.597839271009999</v>
      </c>
      <c r="I34" s="141">
        <v>22.360145993185</v>
      </c>
      <c r="J34" s="145">
        <v>64.41699276112098</v>
      </c>
      <c r="K34" s="146">
        <v>74.61135841158999</v>
      </c>
      <c r="L34" s="147">
        <v>69.575237103372004</v>
      </c>
    </row>
    <row r="35" spans="1:12">
      <c r="A35" s="110"/>
      <c r="B35" s="128">
        <v>26</v>
      </c>
      <c r="C35" s="136">
        <v>9.4383659159789968</v>
      </c>
      <c r="D35" s="148">
        <v>10.880580794082999</v>
      </c>
      <c r="E35" s="136">
        <v>11.706365119448998</v>
      </c>
      <c r="F35" s="148">
        <v>13.881318201750998</v>
      </c>
      <c r="G35" s="136">
        <v>16.858794079126994</v>
      </c>
      <c r="H35" s="148">
        <v>20.406177448657001</v>
      </c>
      <c r="I35" s="136">
        <v>23.278976439718999</v>
      </c>
      <c r="J35" s="142">
        <v>66.452376661670982</v>
      </c>
      <c r="K35" s="141">
        <v>76.530434660679987</v>
      </c>
      <c r="L35" s="143">
        <v>71.76182095082001</v>
      </c>
    </row>
    <row r="36" spans="1:12">
      <c r="A36" s="110"/>
      <c r="B36" s="140">
        <v>27</v>
      </c>
      <c r="C36" s="141">
        <v>9.6709812188989979</v>
      </c>
      <c r="D36" s="139">
        <v>11.136457627294995</v>
      </c>
      <c r="E36" s="141">
        <v>11.828488153481999</v>
      </c>
      <c r="F36" s="139">
        <v>14.108118122097999</v>
      </c>
      <c r="G36" s="141">
        <v>17.521747692448994</v>
      </c>
      <c r="H36" s="139">
        <v>20.778361933328991</v>
      </c>
      <c r="I36" s="141">
        <v>23.674422454683</v>
      </c>
      <c r="J36" s="142">
        <v>68.290037554738987</v>
      </c>
      <c r="K36" s="141">
        <v>79.048495314789008</v>
      </c>
      <c r="L36" s="143">
        <v>73.640189521899003</v>
      </c>
    </row>
    <row r="37" spans="1:12">
      <c r="A37" s="110"/>
      <c r="B37" s="140">
        <v>28</v>
      </c>
      <c r="C37" s="141">
        <v>9.9326734346839949</v>
      </c>
      <c r="D37" s="139">
        <v>11.403965225652998</v>
      </c>
      <c r="E37" s="141">
        <v>12.491441766803998</v>
      </c>
      <c r="F37" s="139">
        <v>15.021133186058997</v>
      </c>
      <c r="G37" s="141">
        <v>18.388239695825998</v>
      </c>
      <c r="H37" s="139">
        <v>21.708823145008992</v>
      </c>
      <c r="I37" s="141">
        <v>24.808422056417992</v>
      </c>
      <c r="J37" s="142">
        <v>70.133513830379982</v>
      </c>
      <c r="K37" s="141">
        <v>81.618894412054971</v>
      </c>
      <c r="L37" s="143">
        <v>75.489481180112975</v>
      </c>
    </row>
    <row r="38" spans="1:12">
      <c r="A38" s="110"/>
      <c r="B38" s="140">
        <v>29</v>
      </c>
      <c r="C38" s="141">
        <v>9.9559349649760005</v>
      </c>
      <c r="D38" s="139">
        <v>11.624949763426997</v>
      </c>
      <c r="E38" s="141">
        <v>12.724057069723997</v>
      </c>
      <c r="F38" s="139">
        <v>15.079287011788997</v>
      </c>
      <c r="G38" s="141">
        <v>18.917439509968997</v>
      </c>
      <c r="H38" s="139">
        <v>22.412484436341991</v>
      </c>
      <c r="I38" s="141">
        <v>25.232944984246995</v>
      </c>
      <c r="J38" s="142">
        <v>71.843236306841987</v>
      </c>
      <c r="K38" s="141">
        <v>83.636832164885959</v>
      </c>
      <c r="L38" s="143">
        <v>77.001480649092983</v>
      </c>
    </row>
    <row r="39" spans="1:12">
      <c r="A39" s="110"/>
      <c r="B39" s="144">
        <v>30</v>
      </c>
      <c r="C39" s="146">
        <v>10.147842589884997</v>
      </c>
      <c r="D39" s="149">
        <v>11.904088126930997</v>
      </c>
      <c r="E39" s="146">
        <v>13.212549205856</v>
      </c>
      <c r="F39" s="149">
        <v>15.672456034234997</v>
      </c>
      <c r="G39" s="146">
        <v>19.202393256045998</v>
      </c>
      <c r="H39" s="149">
        <v>22.522976705228992</v>
      </c>
      <c r="I39" s="146">
        <v>26.285529229960002</v>
      </c>
      <c r="J39" s="142">
        <v>73.564589548449987</v>
      </c>
      <c r="K39" s="141">
        <v>86.271200470454986</v>
      </c>
      <c r="L39" s="143">
        <v>78.751910803565977</v>
      </c>
    </row>
    <row r="40" spans="1:12">
      <c r="A40" s="110"/>
      <c r="B40" s="140">
        <v>31</v>
      </c>
      <c r="C40" s="141">
        <v>10.502580926837997</v>
      </c>
      <c r="D40" s="139">
        <v>12.189041873007998</v>
      </c>
      <c r="E40" s="141">
        <v>13.375379917899998</v>
      </c>
      <c r="F40" s="139">
        <v>15.753871390256998</v>
      </c>
      <c r="G40" s="141">
        <v>19.621100801301999</v>
      </c>
      <c r="H40" s="139">
        <v>23.174299553405</v>
      </c>
      <c r="I40" s="141">
        <v>27.175282763628996</v>
      </c>
      <c r="J40" s="135">
        <v>73.576220313595982</v>
      </c>
      <c r="K40" s="136">
        <v>88.405445874745993</v>
      </c>
      <c r="L40" s="137">
        <v>78.79843386414997</v>
      </c>
    </row>
    <row r="41" spans="1:12">
      <c r="A41" s="110"/>
      <c r="B41" s="140">
        <v>32</v>
      </c>
      <c r="C41" s="141">
        <v>10.508396309410998</v>
      </c>
      <c r="D41" s="139">
        <v>12.194857255580997</v>
      </c>
      <c r="E41" s="141">
        <v>13.381195300472999</v>
      </c>
      <c r="F41" s="139">
        <v>15.759686772829998</v>
      </c>
      <c r="G41" s="141">
        <v>19.807193043637998</v>
      </c>
      <c r="H41" s="139">
        <v>23.191745701123999</v>
      </c>
      <c r="I41" s="141">
        <v>27.727744108063995</v>
      </c>
      <c r="J41" s="142">
        <v>74.186835483760973</v>
      </c>
      <c r="K41" s="141">
        <v>91.225906422650993</v>
      </c>
      <c r="L41" s="143">
        <v>79.350895208584987</v>
      </c>
    </row>
    <row r="42" spans="1:12">
      <c r="A42" s="110"/>
      <c r="B42" s="140">
        <v>33</v>
      </c>
      <c r="C42" s="141">
        <v>10.572365517713996</v>
      </c>
      <c r="D42" s="139">
        <v>12.375134115343998</v>
      </c>
      <c r="E42" s="141">
        <v>13.980179705491995</v>
      </c>
      <c r="F42" s="139">
        <v>16.504055742173996</v>
      </c>
      <c r="G42" s="141">
        <v>20.853961906777997</v>
      </c>
      <c r="H42" s="139">
        <v>23.953560818186993</v>
      </c>
      <c r="I42" s="141">
        <v>28.210420861622993</v>
      </c>
      <c r="J42" s="142">
        <v>75.739542630751998</v>
      </c>
      <c r="K42" s="141">
        <v>93.63929019044599</v>
      </c>
      <c r="L42" s="143">
        <v>80.932679268440978</v>
      </c>
    </row>
    <row r="43" spans="1:12">
      <c r="A43" s="110"/>
      <c r="B43" s="140">
        <v>34</v>
      </c>
      <c r="C43" s="141">
        <v>10.636334726016997</v>
      </c>
      <c r="D43" s="139">
        <v>12.654272478847998</v>
      </c>
      <c r="E43" s="141">
        <v>14.427964163612996</v>
      </c>
      <c r="F43" s="139">
        <v>17.079778616900995</v>
      </c>
      <c r="G43" s="141">
        <v>21.098207974843994</v>
      </c>
      <c r="H43" s="139">
        <v>24.674668257238999</v>
      </c>
      <c r="I43" s="141">
        <v>29.565405001132</v>
      </c>
      <c r="J43" s="142">
        <v>77.43181895949499</v>
      </c>
      <c r="K43" s="141">
        <v>96.151535461981993</v>
      </c>
      <c r="L43" s="143">
        <v>82.590063301745985</v>
      </c>
    </row>
    <row r="44" spans="1:12">
      <c r="A44" s="110"/>
      <c r="B44" s="140">
        <v>35</v>
      </c>
      <c r="C44" s="141">
        <v>10.834057733498994</v>
      </c>
      <c r="D44" s="139">
        <v>13.323041474742995</v>
      </c>
      <c r="E44" s="141">
        <v>14.759440970273998</v>
      </c>
      <c r="F44" s="139">
        <v>17.492670779583992</v>
      </c>
      <c r="G44" s="141">
        <v>21.412238633786</v>
      </c>
      <c r="H44" s="139">
        <v>25.308544957695997</v>
      </c>
      <c r="I44" s="141">
        <v>30.059712519836992</v>
      </c>
      <c r="J44" s="145">
        <v>79.350895208584987</v>
      </c>
      <c r="K44" s="146">
        <v>98.716119176674965</v>
      </c>
      <c r="L44" s="147">
        <v>84.503324168263006</v>
      </c>
    </row>
    <row r="45" spans="1:12">
      <c r="A45" s="110"/>
      <c r="B45" s="128">
        <v>36</v>
      </c>
      <c r="C45" s="136">
        <v>10.996888445542998</v>
      </c>
      <c r="D45" s="148">
        <v>13.328856857316</v>
      </c>
      <c r="E45" s="136">
        <v>15.021133186058997</v>
      </c>
      <c r="F45" s="148">
        <v>18.091655184602999</v>
      </c>
      <c r="G45" s="136">
        <v>22.313622932600989</v>
      </c>
      <c r="H45" s="148">
        <v>26.1692215785</v>
      </c>
      <c r="I45" s="136">
        <v>30.943650670932996</v>
      </c>
      <c r="J45" s="142">
        <v>81.048986919900983</v>
      </c>
      <c r="K45" s="141">
        <v>101.05971835359399</v>
      </c>
      <c r="L45" s="143">
        <v>86.37006197419602</v>
      </c>
    </row>
    <row r="46" spans="1:12">
      <c r="A46" s="110"/>
      <c r="B46" s="140">
        <v>37</v>
      </c>
      <c r="C46" s="141">
        <v>11.153903775013998</v>
      </c>
      <c r="D46" s="139">
        <v>13.503318334505995</v>
      </c>
      <c r="E46" s="141">
        <v>15.317717697281996</v>
      </c>
      <c r="F46" s="139">
        <v>18.487101199566993</v>
      </c>
      <c r="G46" s="141">
        <v>22.412484436341991</v>
      </c>
      <c r="H46" s="139">
        <v>27.012452051585001</v>
      </c>
      <c r="I46" s="141">
        <v>31.246050564728993</v>
      </c>
      <c r="J46" s="142">
        <v>82.904093960687987</v>
      </c>
      <c r="K46" s="141">
        <v>103.61848668571399</v>
      </c>
      <c r="L46" s="143">
        <v>88.260061310421008</v>
      </c>
    </row>
    <row r="47" spans="1:12">
      <c r="A47" s="110"/>
      <c r="B47" s="140">
        <v>38</v>
      </c>
      <c r="C47" s="141">
        <v>11.328365252204001</v>
      </c>
      <c r="D47" s="139">
        <v>13.712672107133995</v>
      </c>
      <c r="E47" s="141">
        <v>15.660825269088999</v>
      </c>
      <c r="F47" s="139">
        <v>18.934885657688</v>
      </c>
      <c r="G47" s="141">
        <v>22.924238102766004</v>
      </c>
      <c r="H47" s="139">
        <v>27.373005771110993</v>
      </c>
      <c r="I47" s="141">
        <v>31.827588822028993</v>
      </c>
      <c r="J47" s="142">
        <v>84.892954800653982</v>
      </c>
      <c r="K47" s="141">
        <v>106.04350121865497</v>
      </c>
      <c r="L47" s="143">
        <v>90.248922150386989</v>
      </c>
    </row>
    <row r="48" spans="1:12">
      <c r="A48" s="110"/>
      <c r="B48" s="140">
        <v>39</v>
      </c>
      <c r="C48" s="141">
        <v>11.706365119448998</v>
      </c>
      <c r="D48" s="139">
        <v>14.247687303849998</v>
      </c>
      <c r="E48" s="141">
        <v>16.172578935512995</v>
      </c>
      <c r="F48" s="139">
        <v>19.336147055224998</v>
      </c>
      <c r="G48" s="141">
        <v>23.738391662985993</v>
      </c>
      <c r="H48" s="139">
        <v>28.187159331330996</v>
      </c>
      <c r="I48" s="141">
        <v>32.484727052777991</v>
      </c>
      <c r="J48" s="142">
        <v>86.718984928575992</v>
      </c>
      <c r="K48" s="141">
        <v>108.52666957732599</v>
      </c>
      <c r="L48" s="143">
        <v>91.929567713984</v>
      </c>
    </row>
    <row r="49" spans="1:12">
      <c r="A49" s="110"/>
      <c r="B49" s="144">
        <v>40</v>
      </c>
      <c r="C49" s="146">
        <v>11.717995884594995</v>
      </c>
      <c r="D49" s="149">
        <v>14.305841129580001</v>
      </c>
      <c r="E49" s="146">
        <v>16.224917378669996</v>
      </c>
      <c r="F49" s="149">
        <v>19.371039350663001</v>
      </c>
      <c r="G49" s="146">
        <v>23.994268496197993</v>
      </c>
      <c r="H49" s="149">
        <v>28.192974713903993</v>
      </c>
      <c r="I49" s="146">
        <v>32.711526973124997</v>
      </c>
      <c r="J49" s="142">
        <v>88.579907351935972</v>
      </c>
      <c r="K49" s="141">
        <v>110.73069957249298</v>
      </c>
      <c r="L49" s="143">
        <v>93.738151694186968</v>
      </c>
    </row>
    <row r="50" spans="1:12">
      <c r="A50" s="110"/>
      <c r="B50" s="140">
        <v>41</v>
      </c>
      <c r="C50" s="141">
        <v>11.869195831492997</v>
      </c>
      <c r="D50" s="139">
        <v>14.776887117992999</v>
      </c>
      <c r="E50" s="141">
        <v>16.655255689071996</v>
      </c>
      <c r="F50" s="139">
        <v>20.033992963985</v>
      </c>
      <c r="G50" s="141">
        <v>24.756083613260998</v>
      </c>
      <c r="H50" s="139">
        <v>29.065282099853992</v>
      </c>
      <c r="I50" s="141">
        <v>33.723403540826993</v>
      </c>
      <c r="J50" s="135">
        <v>90.091906820915966</v>
      </c>
      <c r="K50" s="136">
        <v>113.12082180999599</v>
      </c>
      <c r="L50" s="137">
        <v>95.436243405502992</v>
      </c>
    </row>
    <row r="51" spans="1:12">
      <c r="A51" s="110"/>
      <c r="B51" s="140">
        <v>42</v>
      </c>
      <c r="C51" s="141">
        <v>11.938980422368999</v>
      </c>
      <c r="D51" s="139">
        <v>14.968794742901997</v>
      </c>
      <c r="E51" s="141">
        <v>17.300763154675</v>
      </c>
      <c r="F51" s="139">
        <v>20.097962172288003</v>
      </c>
      <c r="G51" s="141">
        <v>25.105006567640999</v>
      </c>
      <c r="H51" s="139">
        <v>29.553774235985998</v>
      </c>
      <c r="I51" s="141">
        <v>33.892049635443996</v>
      </c>
      <c r="J51" s="142">
        <v>91.789998532231991</v>
      </c>
      <c r="K51" s="141">
        <v>115.68540552468899</v>
      </c>
      <c r="L51" s="143">
        <v>97.134335116818988</v>
      </c>
    </row>
    <row r="52" spans="1:12">
      <c r="A52" s="110"/>
      <c r="B52" s="140">
        <v>43</v>
      </c>
      <c r="C52" s="141">
        <v>12.212303403299998</v>
      </c>
      <c r="D52" s="139">
        <v>15.183963898102995</v>
      </c>
      <c r="E52" s="141">
        <v>17.329840067539998</v>
      </c>
      <c r="F52" s="139">
        <v>21.115654122562997</v>
      </c>
      <c r="G52" s="141">
        <v>26.21574463908399</v>
      </c>
      <c r="H52" s="139">
        <v>30.62380462941799</v>
      </c>
      <c r="I52" s="141">
        <v>34.810880081977999</v>
      </c>
      <c r="J52" s="142">
        <v>93.66255172073798</v>
      </c>
      <c r="K52" s="141">
        <v>117.91851243272099</v>
      </c>
      <c r="L52" s="143">
        <v>99.006888305324992</v>
      </c>
    </row>
    <row r="53" spans="1:12">
      <c r="A53" s="110"/>
      <c r="B53" s="140">
        <v>44</v>
      </c>
      <c r="C53" s="141">
        <v>12.38676488049</v>
      </c>
      <c r="D53" s="139">
        <v>15.416579201023</v>
      </c>
      <c r="E53" s="141">
        <v>17.765993760514995</v>
      </c>
      <c r="F53" s="139">
        <v>21.493653989807999</v>
      </c>
      <c r="G53" s="141">
        <v>26.442544559430992</v>
      </c>
      <c r="H53" s="139">
        <v>31.280942860166995</v>
      </c>
      <c r="I53" s="141">
        <v>35.177249184076992</v>
      </c>
      <c r="J53" s="142">
        <v>95.005905095100985</v>
      </c>
      <c r="K53" s="141">
        <v>120.20395778390996</v>
      </c>
      <c r="L53" s="143">
        <v>100.90851840669599</v>
      </c>
    </row>
    <row r="54" spans="1:12">
      <c r="A54" s="110"/>
      <c r="B54" s="140">
        <v>45</v>
      </c>
      <c r="C54" s="141">
        <v>12.398395645635997</v>
      </c>
      <c r="D54" s="139">
        <v>15.422394583595997</v>
      </c>
      <c r="E54" s="141">
        <v>17.771809143087996</v>
      </c>
      <c r="F54" s="139">
        <v>21.499469372380993</v>
      </c>
      <c r="G54" s="141">
        <v>26.628636801766994</v>
      </c>
      <c r="H54" s="139">
        <v>32.19977330670099</v>
      </c>
      <c r="I54" s="141">
        <v>35.427310634715994</v>
      </c>
      <c r="J54" s="145">
        <v>96.837750605596</v>
      </c>
      <c r="K54" s="146">
        <v>121.98928023382099</v>
      </c>
      <c r="L54" s="147">
        <v>102.75781006490996</v>
      </c>
    </row>
    <row r="55" spans="1:12">
      <c r="A55" s="110"/>
      <c r="B55" s="128">
        <v>46</v>
      </c>
      <c r="C55" s="136">
        <v>12.671718626566998</v>
      </c>
      <c r="D55" s="148">
        <v>15.579409913066995</v>
      </c>
      <c r="E55" s="136">
        <v>18.341716635241998</v>
      </c>
      <c r="F55" s="148">
        <v>22.110084542545998</v>
      </c>
      <c r="G55" s="136">
        <v>27.326482710526996</v>
      </c>
      <c r="H55" s="148">
        <v>32.542880878507994</v>
      </c>
      <c r="I55" s="136">
        <v>36.363587228968996</v>
      </c>
      <c r="J55" s="142">
        <v>98.704488411528985</v>
      </c>
      <c r="K55" s="141">
        <v>124.94349458090497</v>
      </c>
      <c r="L55" s="143">
        <v>104.64199401856199</v>
      </c>
    </row>
    <row r="56" spans="1:12">
      <c r="A56" s="110"/>
      <c r="B56" s="140">
        <v>47</v>
      </c>
      <c r="C56" s="141">
        <v>12.724057069723997</v>
      </c>
      <c r="D56" s="139">
        <v>15.782948303121998</v>
      </c>
      <c r="E56" s="141">
        <v>18.63830114646499</v>
      </c>
      <c r="F56" s="139">
        <v>22.272915254589989</v>
      </c>
      <c r="G56" s="141">
        <v>27.698667195199</v>
      </c>
      <c r="H56" s="139">
        <v>33.176757578964988</v>
      </c>
      <c r="I56" s="141">
        <v>36.945125486268992</v>
      </c>
      <c r="J56" s="142">
        <v>100.60030313032698</v>
      </c>
      <c r="K56" s="141">
        <v>127.32198605326195</v>
      </c>
      <c r="L56" s="143">
        <v>106.52617797221397</v>
      </c>
    </row>
    <row r="57" spans="1:12">
      <c r="A57" s="110"/>
      <c r="B57" s="140">
        <v>48</v>
      </c>
      <c r="C57" s="141">
        <v>12.729872452297</v>
      </c>
      <c r="D57" s="139">
        <v>15.812025215987001</v>
      </c>
      <c r="E57" s="141">
        <v>18.812762623655001</v>
      </c>
      <c r="F57" s="139">
        <v>22.866084277035998</v>
      </c>
      <c r="G57" s="141">
        <v>28.111559357881998</v>
      </c>
      <c r="H57" s="139">
        <v>33.479157472760988</v>
      </c>
      <c r="I57" s="141">
        <v>37.532479126142</v>
      </c>
      <c r="J57" s="142">
        <v>102.31584098936197</v>
      </c>
      <c r="K57" s="141">
        <v>129.49693913556399</v>
      </c>
      <c r="L57" s="143">
        <v>108.27660812668698</v>
      </c>
    </row>
    <row r="58" spans="1:12">
      <c r="A58" s="110"/>
      <c r="B58" s="140">
        <v>49</v>
      </c>
      <c r="C58" s="141">
        <v>12.735687834869994</v>
      </c>
      <c r="D58" s="139">
        <v>15.841102128851993</v>
      </c>
      <c r="E58" s="141">
        <v>18.865101066811995</v>
      </c>
      <c r="F58" s="139">
        <v>22.871899659608996</v>
      </c>
      <c r="G58" s="141">
        <v>28.320913130509997</v>
      </c>
      <c r="H58" s="139">
        <v>34.066511112633997</v>
      </c>
      <c r="I58" s="141">
        <v>37.753463663915987</v>
      </c>
      <c r="J58" s="142">
        <v>104.07208652640799</v>
      </c>
      <c r="K58" s="141">
        <v>131.92195366850498</v>
      </c>
      <c r="L58" s="143">
        <v>110.05611519402498</v>
      </c>
    </row>
    <row r="59" spans="1:12">
      <c r="A59" s="110"/>
      <c r="B59" s="144">
        <v>50</v>
      </c>
      <c r="C59" s="146">
        <v>12.741503217443</v>
      </c>
      <c r="D59" s="149">
        <v>15.870179041716996</v>
      </c>
      <c r="E59" s="146">
        <v>18.870916449385003</v>
      </c>
      <c r="F59" s="149">
        <v>22.900976572474001</v>
      </c>
      <c r="G59" s="146">
        <v>28.326728513082998</v>
      </c>
      <c r="H59" s="149">
        <v>34.153741851228986</v>
      </c>
      <c r="I59" s="146">
        <v>37.962817436544</v>
      </c>
      <c r="J59" s="145">
        <v>105.82251668088099</v>
      </c>
      <c r="K59" s="146">
        <v>131.96847672908899</v>
      </c>
      <c r="L59" s="147">
        <v>111.81817611364397</v>
      </c>
    </row>
    <row r="60" spans="1:12">
      <c r="A60" s="110"/>
      <c r="B60" s="140">
        <v>51</v>
      </c>
      <c r="C60" s="141">
        <v>12.776395512880994</v>
      </c>
      <c r="D60" s="139">
        <v>15.899255954581996</v>
      </c>
      <c r="E60" s="141">
        <v>18.917439509968997</v>
      </c>
      <c r="F60" s="139">
        <v>22.941684250485</v>
      </c>
      <c r="G60" s="141">
        <v>28.361620808521</v>
      </c>
      <c r="H60" s="139">
        <v>34.194449529239989</v>
      </c>
      <c r="I60" s="141">
        <v>38.404786512091995</v>
      </c>
      <c r="J60" s="135">
        <v>107.56713145278098</v>
      </c>
      <c r="K60" s="136">
        <v>136.41724439743396</v>
      </c>
      <c r="L60" s="137">
        <v>114.632821278976</v>
      </c>
    </row>
    <row r="61" spans="1:12">
      <c r="A61" s="110"/>
      <c r="B61" s="140">
        <v>52</v>
      </c>
      <c r="C61" s="141">
        <v>12.782210895453998</v>
      </c>
      <c r="D61" s="139">
        <v>15.928332867446997</v>
      </c>
      <c r="E61" s="141">
        <v>18.929070275114992</v>
      </c>
      <c r="F61" s="139">
        <v>22.947499633057998</v>
      </c>
      <c r="G61" s="141">
        <v>28.367436191093997</v>
      </c>
      <c r="H61" s="139">
        <v>34.200264911812994</v>
      </c>
      <c r="I61" s="141">
        <v>38.410601894664993</v>
      </c>
      <c r="J61" s="142">
        <v>107.78811599055499</v>
      </c>
      <c r="K61" s="141">
        <v>136.70801352608399</v>
      </c>
      <c r="L61" s="143">
        <v>114.84217505160397</v>
      </c>
    </row>
    <row r="62" spans="1:12">
      <c r="A62" s="110"/>
      <c r="B62" s="140">
        <v>53</v>
      </c>
      <c r="C62" s="141">
        <v>12.788026278026996</v>
      </c>
      <c r="D62" s="139">
        <v>15.957409780311998</v>
      </c>
      <c r="E62" s="141">
        <v>18.934885657688</v>
      </c>
      <c r="F62" s="139">
        <v>22.976576545922995</v>
      </c>
      <c r="G62" s="141">
        <v>28.373251573666995</v>
      </c>
      <c r="H62" s="139">
        <v>34.206080294385991</v>
      </c>
      <c r="I62" s="141">
        <v>38.782786379336997</v>
      </c>
      <c r="J62" s="142">
        <v>109.41060772842195</v>
      </c>
      <c r="K62" s="141">
        <v>138.743397426634</v>
      </c>
      <c r="L62" s="143">
        <v>116.48211293718998</v>
      </c>
    </row>
    <row r="63" spans="1:12">
      <c r="A63" s="110"/>
      <c r="B63" s="140">
        <v>54</v>
      </c>
      <c r="C63" s="141">
        <v>12.793841660599997</v>
      </c>
      <c r="D63" s="139">
        <v>15.986486693176996</v>
      </c>
      <c r="E63" s="141">
        <v>18.969777953125995</v>
      </c>
      <c r="F63" s="139">
        <v>23.121961110247994</v>
      </c>
      <c r="G63" s="141">
        <v>28.379066956239988</v>
      </c>
      <c r="H63" s="139">
        <v>34.211895676958996</v>
      </c>
      <c r="I63" s="141">
        <v>38.811863292201984</v>
      </c>
      <c r="J63" s="142">
        <v>110.96331487541298</v>
      </c>
      <c r="K63" s="141">
        <v>140.45893528566899</v>
      </c>
      <c r="L63" s="143">
        <v>118.23835847423597</v>
      </c>
    </row>
    <row r="64" spans="1:12">
      <c r="A64" s="110"/>
      <c r="B64" s="140">
        <v>55</v>
      </c>
      <c r="C64" s="141">
        <v>12.799657043173001</v>
      </c>
      <c r="D64" s="139">
        <v>16.009748223468996</v>
      </c>
      <c r="E64" s="141">
        <v>18.975593335698999</v>
      </c>
      <c r="F64" s="139">
        <v>23.238268761707996</v>
      </c>
      <c r="G64" s="141">
        <v>28.408143869105</v>
      </c>
      <c r="H64" s="139">
        <v>34.217711059531993</v>
      </c>
      <c r="I64" s="141">
        <v>38.840940205067</v>
      </c>
      <c r="J64" s="145">
        <v>112.45205281410098</v>
      </c>
      <c r="K64" s="146">
        <v>144.69834918138599</v>
      </c>
      <c r="L64" s="147">
        <v>120.01786554157398</v>
      </c>
    </row>
    <row r="65" spans="1:12">
      <c r="A65" s="110"/>
      <c r="B65" s="128">
        <v>56</v>
      </c>
      <c r="C65" s="136">
        <v>12.805472425745997</v>
      </c>
      <c r="D65" s="148">
        <v>16.038825136333994</v>
      </c>
      <c r="E65" s="136">
        <v>19.004670248563997</v>
      </c>
      <c r="F65" s="148">
        <v>23.244084144280997</v>
      </c>
      <c r="G65" s="136">
        <v>28.413959251677991</v>
      </c>
      <c r="H65" s="148">
        <v>34.246787972396994</v>
      </c>
      <c r="I65" s="136">
        <v>39.277093898042004</v>
      </c>
      <c r="J65" s="142">
        <v>113.96986766565398</v>
      </c>
      <c r="K65" s="141">
        <v>145.12868749178796</v>
      </c>
      <c r="L65" s="143">
        <v>121.76248031347397</v>
      </c>
    </row>
    <row r="66" spans="1:12">
      <c r="A66" s="110"/>
      <c r="B66" s="140">
        <v>57</v>
      </c>
      <c r="C66" s="141">
        <v>13.032272346092999</v>
      </c>
      <c r="D66" s="139">
        <v>16.091163579490999</v>
      </c>
      <c r="E66" s="141">
        <v>19.045377926574997</v>
      </c>
      <c r="F66" s="139">
        <v>23.941930053040998</v>
      </c>
      <c r="G66" s="141">
        <v>28.443036164542992</v>
      </c>
      <c r="H66" s="139">
        <v>34.275864885261988</v>
      </c>
      <c r="I66" s="141">
        <v>39.678355295578996</v>
      </c>
      <c r="J66" s="142">
        <v>115.54002096036399</v>
      </c>
      <c r="K66" s="141">
        <v>147.75724041478398</v>
      </c>
      <c r="L66" s="143">
        <v>123.64666426712598</v>
      </c>
    </row>
    <row r="67" spans="1:12">
      <c r="A67" s="110"/>
      <c r="B67" s="140">
        <v>58</v>
      </c>
      <c r="C67" s="141">
        <v>13.038087728665998</v>
      </c>
      <c r="D67" s="139">
        <v>16.096978962063996</v>
      </c>
      <c r="E67" s="141">
        <v>19.074454839439994</v>
      </c>
      <c r="F67" s="139">
        <v>23.965191583332995</v>
      </c>
      <c r="G67" s="141">
        <v>28.448851547115996</v>
      </c>
      <c r="H67" s="139">
        <v>34.304941798126997</v>
      </c>
      <c r="I67" s="141">
        <v>40.39364735205799</v>
      </c>
      <c r="J67" s="142">
        <v>117.05783581191697</v>
      </c>
      <c r="K67" s="141">
        <v>150.22877800830895</v>
      </c>
      <c r="L67" s="143">
        <v>125.39709442159896</v>
      </c>
    </row>
    <row r="68" spans="1:12">
      <c r="A68" s="110"/>
      <c r="B68" s="140">
        <v>59</v>
      </c>
      <c r="C68" s="141">
        <v>13.148579997552996</v>
      </c>
      <c r="D68" s="139">
        <v>16.108609727209995</v>
      </c>
      <c r="E68" s="141">
        <v>19.307070142360001</v>
      </c>
      <c r="F68" s="139">
        <v>23.971006965905993</v>
      </c>
      <c r="G68" s="141">
        <v>28.873374474944995</v>
      </c>
      <c r="H68" s="139">
        <v>34.334018710991998</v>
      </c>
      <c r="I68" s="141">
        <v>40.684416480707988</v>
      </c>
      <c r="J68" s="142">
        <v>118.83734287925496</v>
      </c>
      <c r="K68" s="141">
        <v>152.25834652628598</v>
      </c>
      <c r="L68" s="143">
        <v>127.26383222753196</v>
      </c>
    </row>
    <row r="69" spans="1:12">
      <c r="A69" s="110"/>
      <c r="B69" s="144">
        <v>60</v>
      </c>
      <c r="C69" s="146">
        <v>13.410272213337997</v>
      </c>
      <c r="D69" s="149">
        <v>16.730855662520995</v>
      </c>
      <c r="E69" s="146">
        <v>19.632731566447994</v>
      </c>
      <c r="F69" s="149">
        <v>24.808422056417992</v>
      </c>
      <c r="G69" s="146">
        <v>29.13506669073</v>
      </c>
      <c r="H69" s="149">
        <v>34.491034040462992</v>
      </c>
      <c r="I69" s="146">
        <v>40.940293313919994</v>
      </c>
      <c r="J69" s="142">
        <v>120.69244992004197</v>
      </c>
      <c r="K69" s="141">
        <v>154.13089971479201</v>
      </c>
      <c r="L69" s="143">
        <v>129.136385416038</v>
      </c>
    </row>
    <row r="70" spans="1:12">
      <c r="A70" s="110"/>
      <c r="B70" s="140">
        <v>61</v>
      </c>
      <c r="C70" s="141">
        <v>13.416087595911</v>
      </c>
      <c r="D70" s="139">
        <v>16.783194105677996</v>
      </c>
      <c r="E70" s="141">
        <v>19.655993096739994</v>
      </c>
      <c r="F70" s="139">
        <v>24.884022029866991</v>
      </c>
      <c r="G70" s="141">
        <v>29.396758906514989</v>
      </c>
      <c r="H70" s="139">
        <v>34.688757047944996</v>
      </c>
      <c r="I70" s="141">
        <v>41.19035476455899</v>
      </c>
      <c r="J70" s="135">
        <v>122.17537247615699</v>
      </c>
      <c r="K70" s="136">
        <v>156.88739105439393</v>
      </c>
      <c r="L70" s="137">
        <v>130.67746179788301</v>
      </c>
    </row>
    <row r="71" spans="1:12">
      <c r="A71" s="110"/>
      <c r="B71" s="140">
        <v>62</v>
      </c>
      <c r="C71" s="141">
        <v>13.968548940345999</v>
      </c>
      <c r="D71" s="139">
        <v>17.969532150569993</v>
      </c>
      <c r="E71" s="141">
        <v>20.150300615444994</v>
      </c>
      <c r="F71" s="139">
        <v>25.59349870377299</v>
      </c>
      <c r="G71" s="141">
        <v>29.588666531424</v>
      </c>
      <c r="H71" s="139">
        <v>35.223772244660992</v>
      </c>
      <c r="I71" s="141">
        <v>41.446231597770982</v>
      </c>
      <c r="J71" s="142">
        <v>124.18749484641499</v>
      </c>
      <c r="K71" s="141">
        <v>160.15563606041994</v>
      </c>
      <c r="L71" s="143">
        <v>132.72447646357895</v>
      </c>
    </row>
    <row r="72" spans="1:12">
      <c r="A72" s="110"/>
      <c r="B72" s="140">
        <v>63</v>
      </c>
      <c r="C72" s="141">
        <v>13.974364322919</v>
      </c>
      <c r="D72" s="139">
        <v>17.975347533142997</v>
      </c>
      <c r="E72" s="141">
        <v>20.348023622926998</v>
      </c>
      <c r="F72" s="139">
        <v>25.599314086346002</v>
      </c>
      <c r="G72" s="141">
        <v>29.792204921478991</v>
      </c>
      <c r="H72" s="139">
        <v>35.287741452963992</v>
      </c>
      <c r="I72" s="141">
        <v>41.696293048409999</v>
      </c>
      <c r="J72" s="142">
        <v>126.21706336439196</v>
      </c>
      <c r="K72" s="141">
        <v>162.77255821826995</v>
      </c>
      <c r="L72" s="143">
        <v>134.80638342471298</v>
      </c>
    </row>
    <row r="73" spans="1:12">
      <c r="A73" s="110"/>
      <c r="B73" s="140">
        <v>64</v>
      </c>
      <c r="C73" s="141">
        <v>14.346548807590999</v>
      </c>
      <c r="D73" s="139">
        <v>18.155624392905995</v>
      </c>
      <c r="E73" s="141">
        <v>20.679500429587996</v>
      </c>
      <c r="F73" s="139">
        <v>25.628390999210996</v>
      </c>
      <c r="G73" s="141">
        <v>30.280697057610993</v>
      </c>
      <c r="H73" s="139">
        <v>35.520356755883988</v>
      </c>
      <c r="I73" s="141">
        <v>42.335985131439998</v>
      </c>
      <c r="J73" s="142">
        <v>128.316416473245</v>
      </c>
      <c r="K73" s="141">
        <v>164.83701903168495</v>
      </c>
      <c r="L73" s="143">
        <v>136.96970574186898</v>
      </c>
    </row>
    <row r="74" spans="1:12">
      <c r="A74" s="110"/>
      <c r="B74" s="140">
        <v>65</v>
      </c>
      <c r="C74" s="141">
        <v>14.503564137062</v>
      </c>
      <c r="D74" s="139">
        <v>18.644116529037998</v>
      </c>
      <c r="E74" s="141">
        <v>20.685315812161001</v>
      </c>
      <c r="F74" s="139">
        <v>25.65746791207599</v>
      </c>
      <c r="G74" s="141">
        <v>30.542389273395997</v>
      </c>
      <c r="H74" s="139">
        <v>35.601772111905994</v>
      </c>
      <c r="I74" s="141">
        <v>42.411585104889006</v>
      </c>
      <c r="J74" s="145">
        <v>130.41576958209797</v>
      </c>
      <c r="K74" s="146">
        <v>167.70400264017397</v>
      </c>
      <c r="L74" s="147">
        <v>139.14465882417099</v>
      </c>
    </row>
    <row r="75" spans="1:12">
      <c r="A75" s="110"/>
      <c r="B75" s="128">
        <v>66</v>
      </c>
      <c r="C75" s="136">
        <v>14.707102527116996</v>
      </c>
      <c r="D75" s="148">
        <v>18.649931911610999</v>
      </c>
      <c r="E75" s="136">
        <v>20.691131194733995</v>
      </c>
      <c r="F75" s="148">
        <v>25.669098677221996</v>
      </c>
      <c r="G75" s="136">
        <v>30.559835421114993</v>
      </c>
      <c r="H75" s="148">
        <v>35.712264380792988</v>
      </c>
      <c r="I75" s="136">
        <v>42.591861964651983</v>
      </c>
      <c r="J75" s="142">
        <v>132.43370733492895</v>
      </c>
      <c r="K75" s="141">
        <v>170.57680163123598</v>
      </c>
      <c r="L75" s="143">
        <v>141.20330425501299</v>
      </c>
    </row>
    <row r="76" spans="1:12">
      <c r="A76" s="110"/>
      <c r="B76" s="140">
        <v>67</v>
      </c>
      <c r="C76" s="141">
        <v>14.712917909689997</v>
      </c>
      <c r="D76" s="139">
        <v>18.679008824475996</v>
      </c>
      <c r="E76" s="141">
        <v>20.720208107598999</v>
      </c>
      <c r="F76" s="139">
        <v>25.698175590086993</v>
      </c>
      <c r="G76" s="141">
        <v>30.804081489180991</v>
      </c>
      <c r="H76" s="139">
        <v>35.886725857982995</v>
      </c>
      <c r="I76" s="141">
        <v>42.620938877516998</v>
      </c>
      <c r="J76" s="142">
        <v>134.44001432261399</v>
      </c>
      <c r="K76" s="141">
        <v>171.17578603625498</v>
      </c>
      <c r="L76" s="143">
        <v>143.28521121614696</v>
      </c>
    </row>
    <row r="77" spans="1:12">
      <c r="A77" s="110"/>
      <c r="B77" s="140">
        <v>68</v>
      </c>
      <c r="C77" s="141">
        <v>14.881564004306997</v>
      </c>
      <c r="D77" s="139">
        <v>19.17913172575399</v>
      </c>
      <c r="E77" s="141">
        <v>21.941438447928995</v>
      </c>
      <c r="F77" s="139">
        <v>26.227375404229996</v>
      </c>
      <c r="G77" s="141">
        <v>30.966912201224996</v>
      </c>
      <c r="H77" s="139">
        <v>36.096079630611001</v>
      </c>
      <c r="I77" s="141">
        <v>42.650015790381993</v>
      </c>
      <c r="J77" s="142">
        <v>136.38235210199599</v>
      </c>
      <c r="K77" s="141">
        <v>175.694338295476</v>
      </c>
      <c r="L77" s="143">
        <v>145.26244129096696</v>
      </c>
    </row>
    <row r="78" spans="1:12">
      <c r="A78" s="110"/>
      <c r="B78" s="140">
        <v>69</v>
      </c>
      <c r="C78" s="141">
        <v>15.044394716350999</v>
      </c>
      <c r="D78" s="139">
        <v>19.184947108326998</v>
      </c>
      <c r="E78" s="141">
        <v>21.947253830502</v>
      </c>
      <c r="F78" s="139">
        <v>26.436729176857998</v>
      </c>
      <c r="G78" s="141">
        <v>31.135558295841992</v>
      </c>
      <c r="H78" s="139">
        <v>36.125156543475995</v>
      </c>
      <c r="I78" s="141">
        <v>42.824477267572</v>
      </c>
      <c r="J78" s="142">
        <v>138.36539755938898</v>
      </c>
      <c r="K78" s="141">
        <v>178.21239894958492</v>
      </c>
      <c r="L78" s="143">
        <v>147.29782519151698</v>
      </c>
    </row>
    <row r="79" spans="1:12">
      <c r="A79" s="110"/>
      <c r="B79" s="144">
        <v>70</v>
      </c>
      <c r="C79" s="146">
        <v>15.119994689799997</v>
      </c>
      <c r="D79" s="149">
        <v>19.446639324111992</v>
      </c>
      <c r="E79" s="146">
        <v>22.424115201487997</v>
      </c>
      <c r="F79" s="149">
        <v>27.425344214267991</v>
      </c>
      <c r="G79" s="146">
        <v>31.757804231152996</v>
      </c>
      <c r="H79" s="149">
        <v>36.154233456340997</v>
      </c>
      <c r="I79" s="146">
        <v>43.190846369670993</v>
      </c>
      <c r="J79" s="142">
        <v>141.27308884588899</v>
      </c>
      <c r="K79" s="141">
        <v>180.36409050159494</v>
      </c>
      <c r="L79" s="143">
        <v>149.11222455429296</v>
      </c>
    </row>
    <row r="80" spans="1:12">
      <c r="A80" s="110"/>
      <c r="B80" s="140">
        <v>71</v>
      </c>
      <c r="C80" s="141">
        <v>15.154886985237997</v>
      </c>
      <c r="D80" s="139">
        <v>19.487347002122995</v>
      </c>
      <c r="E80" s="141">
        <v>22.819561216451998</v>
      </c>
      <c r="F80" s="139">
        <v>27.477682657424999</v>
      </c>
      <c r="G80" s="141">
        <v>32.321896340733993</v>
      </c>
      <c r="H80" s="139">
        <v>37.096325433166996</v>
      </c>
      <c r="I80" s="141">
        <v>43.27807710826599</v>
      </c>
      <c r="J80" s="135">
        <v>143.72136490912197</v>
      </c>
      <c r="K80" s="136">
        <v>180.87002878544592</v>
      </c>
      <c r="L80" s="137">
        <v>152.05480813623097</v>
      </c>
    </row>
    <row r="81" spans="1:12">
      <c r="A81" s="110"/>
      <c r="B81" s="140">
        <v>72</v>
      </c>
      <c r="C81" s="141">
        <v>15.585225295639997</v>
      </c>
      <c r="D81" s="139">
        <v>19.493162384696006</v>
      </c>
      <c r="E81" s="141">
        <v>23.296422587438002</v>
      </c>
      <c r="F81" s="139">
        <v>27.483498039997997</v>
      </c>
      <c r="G81" s="141">
        <v>32.554511643653996</v>
      </c>
      <c r="H81" s="139">
        <v>38.323371156069989</v>
      </c>
      <c r="I81" s="141">
        <v>43.580477002061983</v>
      </c>
      <c r="J81" s="142">
        <v>145.86142569598596</v>
      </c>
      <c r="K81" s="141">
        <v>181.29455171327496</v>
      </c>
      <c r="L81" s="143">
        <v>154.22976121853296</v>
      </c>
    </row>
    <row r="82" spans="1:12">
      <c r="A82" s="110"/>
      <c r="B82" s="140">
        <v>73</v>
      </c>
      <c r="C82" s="141">
        <v>15.684086799380998</v>
      </c>
      <c r="D82" s="139">
        <v>19.685070009604996</v>
      </c>
      <c r="E82" s="141">
        <v>23.302237970010999</v>
      </c>
      <c r="F82" s="139">
        <v>27.890574820107997</v>
      </c>
      <c r="G82" s="141">
        <v>32.595219321664992</v>
      </c>
      <c r="H82" s="139">
        <v>38.329186538642986</v>
      </c>
      <c r="I82" s="141">
        <v>43.661892358083996</v>
      </c>
      <c r="J82" s="142">
        <v>147.99567110027701</v>
      </c>
      <c r="K82" s="141">
        <v>183.19618181464594</v>
      </c>
      <c r="L82" s="143">
        <v>156.41052968340793</v>
      </c>
    </row>
    <row r="83" spans="1:12">
      <c r="A83" s="110"/>
      <c r="B83" s="140">
        <v>74</v>
      </c>
      <c r="C83" s="141">
        <v>16.253994291534994</v>
      </c>
      <c r="D83" s="139">
        <v>19.690885392177996</v>
      </c>
      <c r="E83" s="141">
        <v>23.308053352583993</v>
      </c>
      <c r="F83" s="139">
        <v>27.896390202680994</v>
      </c>
      <c r="G83" s="141">
        <v>33.409372881884998</v>
      </c>
      <c r="H83" s="139">
        <v>38.747894083898991</v>
      </c>
      <c r="I83" s="141">
        <v>43.75493847925199</v>
      </c>
      <c r="J83" s="142">
        <v>149.42043983066196</v>
      </c>
      <c r="K83" s="141">
        <v>192.32051707168293</v>
      </c>
      <c r="L83" s="143">
        <v>156.91065258468595</v>
      </c>
    </row>
    <row r="84" spans="1:12">
      <c r="A84" s="110"/>
      <c r="B84" s="140">
        <v>75</v>
      </c>
      <c r="C84" s="141">
        <v>17.015809408598003</v>
      </c>
      <c r="D84" s="139">
        <v>19.888608399659997</v>
      </c>
      <c r="E84" s="141">
        <v>23.313868735157001</v>
      </c>
      <c r="F84" s="139">
        <v>28.384882338812996</v>
      </c>
      <c r="G84" s="141">
        <v>33.723403540826993</v>
      </c>
      <c r="H84" s="139">
        <v>39.143340098862993</v>
      </c>
      <c r="I84" s="141">
        <v>43.766569244397999</v>
      </c>
      <c r="J84" s="145">
        <v>151.11271615940498</v>
      </c>
      <c r="K84" s="146">
        <v>192.88460918126395</v>
      </c>
      <c r="L84" s="147">
        <v>158.03302142127495</v>
      </c>
    </row>
    <row r="85" spans="1:12">
      <c r="A85" s="110"/>
      <c r="B85" s="128">
        <v>76</v>
      </c>
      <c r="C85" s="136">
        <v>18.155624392905995</v>
      </c>
      <c r="D85" s="148">
        <v>20.993531088529995</v>
      </c>
      <c r="E85" s="136">
        <v>23.459253299481997</v>
      </c>
      <c r="F85" s="148">
        <v>28.821036031787994</v>
      </c>
      <c r="G85" s="136">
        <v>34.153741851228986</v>
      </c>
      <c r="H85" s="148">
        <v>39.783032181892992</v>
      </c>
      <c r="I85" s="136">
        <v>43.795646157262993</v>
      </c>
      <c r="J85" s="142">
        <v>152.979453965338</v>
      </c>
      <c r="K85" s="141">
        <v>192.96020915471297</v>
      </c>
      <c r="L85" s="143">
        <v>159.92302075749998</v>
      </c>
    </row>
    <row r="86" spans="1:12">
      <c r="A86" s="110"/>
      <c r="B86" s="140">
        <v>77</v>
      </c>
      <c r="C86" s="141">
        <v>18.870916449385003</v>
      </c>
      <c r="D86" s="139">
        <v>21.301746364898996</v>
      </c>
      <c r="E86" s="141">
        <v>23.953560818186993</v>
      </c>
      <c r="F86" s="139">
        <v>28.948974448393997</v>
      </c>
      <c r="G86" s="141">
        <v>34.35146485871099</v>
      </c>
      <c r="H86" s="139">
        <v>40.539031916382982</v>
      </c>
      <c r="I86" s="141">
        <v>43.824723070127995</v>
      </c>
      <c r="J86" s="142">
        <v>154.235576601106</v>
      </c>
      <c r="K86" s="141">
        <v>193.58245509002396</v>
      </c>
      <c r="L86" s="143">
        <v>160.84766658660692</v>
      </c>
    </row>
    <row r="87" spans="1:12">
      <c r="A87" s="110"/>
      <c r="B87" s="140">
        <v>78</v>
      </c>
      <c r="C87" s="141">
        <v>18.888362597103988</v>
      </c>
      <c r="D87" s="139">
        <v>22.104269159972993</v>
      </c>
      <c r="E87" s="141">
        <v>24.66303749209299</v>
      </c>
      <c r="F87" s="139">
        <v>29.257189724762998</v>
      </c>
      <c r="G87" s="141">
        <v>34.560818631338996</v>
      </c>
      <c r="H87" s="139">
        <v>41.219431677423984</v>
      </c>
      <c r="I87" s="141">
        <v>43.853799982992996</v>
      </c>
      <c r="J87" s="142">
        <v>155.06717630904492</v>
      </c>
      <c r="K87" s="141">
        <v>194.21051640790793</v>
      </c>
      <c r="L87" s="143">
        <v>162.01655848377999</v>
      </c>
    </row>
    <row r="88" spans="1:12">
      <c r="A88" s="110"/>
      <c r="B88" s="140">
        <v>79</v>
      </c>
      <c r="C88" s="141">
        <v>19.923500695097992</v>
      </c>
      <c r="D88" s="139">
        <v>22.807930451305996</v>
      </c>
      <c r="E88" s="141">
        <v>25.035221976764991</v>
      </c>
      <c r="F88" s="139">
        <v>29.716604948029993</v>
      </c>
      <c r="G88" s="141">
        <v>35.281926070390995</v>
      </c>
      <c r="H88" s="139">
        <v>41.859123760454004</v>
      </c>
      <c r="I88" s="141">
        <v>44.499307448595992</v>
      </c>
      <c r="J88" s="142">
        <v>155.09625322190996</v>
      </c>
      <c r="K88" s="141">
        <v>199.61882220079795</v>
      </c>
      <c r="L88" s="143">
        <v>162.47015832447397</v>
      </c>
    </row>
    <row r="89" spans="1:12">
      <c r="A89" s="110"/>
      <c r="B89" s="144">
        <v>80</v>
      </c>
      <c r="C89" s="146">
        <v>20.278239032050994</v>
      </c>
      <c r="D89" s="149">
        <v>23.459253299481997</v>
      </c>
      <c r="E89" s="146">
        <v>25.389960313717992</v>
      </c>
      <c r="F89" s="149">
        <v>30.426081621935992</v>
      </c>
      <c r="G89" s="146">
        <v>35.875095092836993</v>
      </c>
      <c r="H89" s="149">
        <v>42.039400620217002</v>
      </c>
      <c r="I89" s="146">
        <v>44.836599637829984</v>
      </c>
      <c r="J89" s="142">
        <v>156.71292957720399</v>
      </c>
      <c r="K89" s="141">
        <v>201.59605227561798</v>
      </c>
      <c r="L89" s="143">
        <v>163.30757341498597</v>
      </c>
    </row>
    <row r="90" spans="1:12">
      <c r="A90" s="110"/>
      <c r="B90" s="140">
        <v>81</v>
      </c>
      <c r="C90" s="141">
        <v>20.766731168183</v>
      </c>
      <c r="D90" s="139">
        <v>23.651160924390997</v>
      </c>
      <c r="E90" s="141">
        <v>26.000575483882997</v>
      </c>
      <c r="F90" s="139">
        <v>30.629620011990994</v>
      </c>
      <c r="G90" s="141">
        <v>36.340325698676992</v>
      </c>
      <c r="H90" s="139">
        <v>42.684908085819998</v>
      </c>
      <c r="I90" s="141">
        <v>45.406507129983993</v>
      </c>
      <c r="J90" s="135">
        <v>158.021390656129</v>
      </c>
      <c r="K90" s="136">
        <v>201.88100602169496</v>
      </c>
      <c r="L90" s="137">
        <v>164.14498850549796</v>
      </c>
    </row>
    <row r="91" spans="1:12">
      <c r="A91" s="110"/>
      <c r="B91" s="140">
        <v>82</v>
      </c>
      <c r="C91" s="141">
        <v>21.441315546650994</v>
      </c>
      <c r="D91" s="139">
        <v>24.412976041453994</v>
      </c>
      <c r="E91" s="141">
        <v>27.088052025033992</v>
      </c>
      <c r="F91" s="139">
        <v>31.211158269290994</v>
      </c>
      <c r="G91" s="141">
        <v>36.433371819844986</v>
      </c>
      <c r="H91" s="139">
        <v>43.784015392116999</v>
      </c>
      <c r="I91" s="141">
        <v>45.41232251255699</v>
      </c>
      <c r="J91" s="142">
        <v>158.81228268605693</v>
      </c>
      <c r="K91" s="141">
        <v>204.41651282352296</v>
      </c>
      <c r="L91" s="143">
        <v>164.90098823998798</v>
      </c>
    </row>
    <row r="92" spans="1:12">
      <c r="A92" s="110"/>
      <c r="B92" s="140">
        <v>83</v>
      </c>
      <c r="C92" s="141">
        <v>21.656484701851998</v>
      </c>
      <c r="D92" s="139">
        <v>24.459499102037995</v>
      </c>
      <c r="E92" s="141">
        <v>27.181098146202</v>
      </c>
      <c r="F92" s="139">
        <v>31.420512041918997</v>
      </c>
      <c r="G92" s="141">
        <v>36.881156277965999</v>
      </c>
      <c r="H92" s="139">
        <v>43.795646157262993</v>
      </c>
      <c r="I92" s="141">
        <v>45.418137895129981</v>
      </c>
      <c r="J92" s="142">
        <v>160.55108207538393</v>
      </c>
      <c r="K92" s="141">
        <v>206.65543511412798</v>
      </c>
      <c r="L92" s="143">
        <v>165.53486494044492</v>
      </c>
    </row>
    <row r="93" spans="1:12">
      <c r="A93" s="110"/>
      <c r="B93" s="140">
        <v>84</v>
      </c>
      <c r="C93" s="141">
        <v>22.511345940082997</v>
      </c>
      <c r="D93" s="139">
        <v>25.262021897111996</v>
      </c>
      <c r="E93" s="141">
        <v>27.971990176129996</v>
      </c>
      <c r="F93" s="139">
        <v>31.72291193571499</v>
      </c>
      <c r="G93" s="141">
        <v>37.439433004973999</v>
      </c>
      <c r="H93" s="139">
        <v>44.31903058883298</v>
      </c>
      <c r="I93" s="141">
        <v>45.767060849509996</v>
      </c>
      <c r="J93" s="142">
        <v>162.40037373359797</v>
      </c>
      <c r="K93" s="141">
        <v>209.03392658648494</v>
      </c>
      <c r="L93" s="143">
        <v>167.38997198123195</v>
      </c>
    </row>
    <row r="94" spans="1:12">
      <c r="A94" s="110"/>
      <c r="B94" s="140">
        <v>85</v>
      </c>
      <c r="C94" s="141">
        <v>22.900976572474001</v>
      </c>
      <c r="D94" s="139">
        <v>25.430667991728992</v>
      </c>
      <c r="E94" s="141">
        <v>27.989436323848999</v>
      </c>
      <c r="F94" s="139">
        <v>32.228850219565999</v>
      </c>
      <c r="G94" s="141">
        <v>38.015155879700991</v>
      </c>
      <c r="H94" s="139">
        <v>44.801707342392007</v>
      </c>
      <c r="I94" s="141">
        <v>46.267183750787993</v>
      </c>
      <c r="J94" s="145">
        <v>164.29037306982298</v>
      </c>
      <c r="K94" s="146">
        <v>211.45894111942599</v>
      </c>
      <c r="L94" s="147">
        <v>169.26834055231095</v>
      </c>
    </row>
    <row r="95" spans="1:12">
      <c r="A95" s="110"/>
      <c r="B95" s="128">
        <v>86</v>
      </c>
      <c r="C95" s="136">
        <v>23.965191583332995</v>
      </c>
      <c r="D95" s="148">
        <v>26.593744506328992</v>
      </c>
      <c r="E95" s="136">
        <v>29.088543630145995</v>
      </c>
      <c r="F95" s="148">
        <v>32.839465389730996</v>
      </c>
      <c r="G95" s="136">
        <v>38.474571102967992</v>
      </c>
      <c r="H95" s="148">
        <v>45.633307050330991</v>
      </c>
      <c r="I95" s="136">
        <v>47.238352640478993</v>
      </c>
      <c r="J95" s="142">
        <v>166.017541694004</v>
      </c>
      <c r="K95" s="141">
        <v>213.69204802745793</v>
      </c>
      <c r="L95" s="143">
        <v>171.01295532421102</v>
      </c>
    </row>
    <row r="96" spans="1:12">
      <c r="A96" s="110"/>
      <c r="B96" s="140">
        <v>87</v>
      </c>
      <c r="C96" s="141">
        <v>24.226883799117989</v>
      </c>
      <c r="D96" s="139">
        <v>26.60537527147499</v>
      </c>
      <c r="E96" s="141">
        <v>29.094359012718996</v>
      </c>
      <c r="F96" s="139">
        <v>32.845280772303987</v>
      </c>
      <c r="G96" s="141">
        <v>38.980509386819001</v>
      </c>
      <c r="H96" s="139">
        <v>45.674014728341994</v>
      </c>
      <c r="I96" s="141">
        <v>47.313952613927995</v>
      </c>
      <c r="J96" s="142">
        <v>167.88427949993695</v>
      </c>
      <c r="K96" s="141">
        <v>216.08798564753397</v>
      </c>
      <c r="L96" s="143">
        <v>172.86224698242495</v>
      </c>
    </row>
    <row r="97" spans="1:12">
      <c r="A97" s="110"/>
      <c r="B97" s="140">
        <v>88</v>
      </c>
      <c r="C97" s="141">
        <v>25.471375669739988</v>
      </c>
      <c r="D97" s="139">
        <v>27.460236509705997</v>
      </c>
      <c r="E97" s="141">
        <v>30.292327822756999</v>
      </c>
      <c r="F97" s="139">
        <v>33.903680400589991</v>
      </c>
      <c r="G97" s="141">
        <v>39.486447670670003</v>
      </c>
      <c r="H97" s="139">
        <v>46.145060716754983</v>
      </c>
      <c r="I97" s="141">
        <v>48.285121503618988</v>
      </c>
      <c r="J97" s="142">
        <v>169.73938654072401</v>
      </c>
      <c r="K97" s="141">
        <v>218.46647711989098</v>
      </c>
      <c r="L97" s="143">
        <v>174.73480017093101</v>
      </c>
    </row>
    <row r="98" spans="1:12">
      <c r="A98" s="110"/>
      <c r="B98" s="140">
        <v>89</v>
      </c>
      <c r="C98" s="141">
        <v>26.361129203408989</v>
      </c>
      <c r="D98" s="139">
        <v>27.966174793557002</v>
      </c>
      <c r="E98" s="141">
        <v>30.600543099125993</v>
      </c>
      <c r="F98" s="139">
        <v>34.014172669476999</v>
      </c>
      <c r="G98" s="141">
        <v>39.974939806801984</v>
      </c>
      <c r="H98" s="139">
        <v>46.621922087740991</v>
      </c>
      <c r="I98" s="141">
        <v>49.291182688747995</v>
      </c>
      <c r="J98" s="142">
        <v>171.51307822548901</v>
      </c>
      <c r="K98" s="141">
        <v>220.74029170593397</v>
      </c>
      <c r="L98" s="143">
        <v>176.50267647312299</v>
      </c>
    </row>
    <row r="99" spans="1:12">
      <c r="A99" s="110"/>
      <c r="B99" s="144">
        <v>90</v>
      </c>
      <c r="C99" s="146">
        <v>27.710297960344992</v>
      </c>
      <c r="D99" s="149">
        <v>29.175774368740999</v>
      </c>
      <c r="E99" s="146">
        <v>31.61823504940099</v>
      </c>
      <c r="F99" s="149">
        <v>35.014418472032993</v>
      </c>
      <c r="G99" s="146">
        <v>40.544847298955986</v>
      </c>
      <c r="H99" s="149">
        <v>47.26161417077099</v>
      </c>
      <c r="I99" s="146">
        <v>49.797120972598982</v>
      </c>
      <c r="J99" s="142">
        <v>173.27513914510791</v>
      </c>
      <c r="K99" s="141">
        <v>222.99084476168494</v>
      </c>
      <c r="L99" s="143">
        <v>178.93932177120996</v>
      </c>
    </row>
    <row r="100" spans="1:12">
      <c r="A100" s="110"/>
      <c r="B100" s="140">
        <v>91</v>
      </c>
      <c r="C100" s="141">
        <v>27.716113342917993</v>
      </c>
      <c r="D100" s="139">
        <v>29.181589751313997</v>
      </c>
      <c r="E100" s="141">
        <v>31.624050431974002</v>
      </c>
      <c r="F100" s="139">
        <v>35.066756915189991</v>
      </c>
      <c r="G100" s="141">
        <v>40.632078037550997</v>
      </c>
      <c r="H100" s="139">
        <v>47.267429553343995</v>
      </c>
      <c r="I100" s="141">
        <v>49.802936355171987</v>
      </c>
      <c r="J100" s="135">
        <v>175.13024618589495</v>
      </c>
      <c r="K100" s="136">
        <v>224.22952124973392</v>
      </c>
      <c r="L100" s="137">
        <v>180.07913675551796</v>
      </c>
    </row>
    <row r="101" spans="1:12">
      <c r="A101" s="110"/>
      <c r="B101" s="140">
        <v>92</v>
      </c>
      <c r="C101" s="141">
        <v>28.600051494013993</v>
      </c>
      <c r="D101" s="139">
        <v>29.449097349671998</v>
      </c>
      <c r="E101" s="141">
        <v>31.786881144017997</v>
      </c>
      <c r="F101" s="139">
        <v>35.072572297763003</v>
      </c>
      <c r="G101" s="141">
        <v>41.114754791109995</v>
      </c>
      <c r="H101" s="139">
        <v>47.273244935916999</v>
      </c>
      <c r="I101" s="141">
        <v>49.913428624058987</v>
      </c>
      <c r="J101" s="142">
        <v>176.79926098434595</v>
      </c>
      <c r="K101" s="141">
        <v>226.20093594198099</v>
      </c>
      <c r="L101" s="143">
        <v>181.75978231911498</v>
      </c>
    </row>
    <row r="102" spans="1:12">
      <c r="A102" s="110"/>
      <c r="B102" s="140">
        <v>93</v>
      </c>
      <c r="C102" s="141">
        <v>28.972235978685994</v>
      </c>
      <c r="D102" s="139">
        <v>30.019004841825993</v>
      </c>
      <c r="E102" s="141">
        <v>32.705711590551992</v>
      </c>
      <c r="F102" s="139">
        <v>35.398233721850993</v>
      </c>
      <c r="G102" s="141">
        <v>41.481123893208988</v>
      </c>
      <c r="H102" s="139">
        <v>47.279060318489989</v>
      </c>
      <c r="I102" s="141">
        <v>50.425182290482987</v>
      </c>
      <c r="J102" s="142">
        <v>178.51479884338102</v>
      </c>
      <c r="K102" s="141">
        <v>226.27072053285693</v>
      </c>
      <c r="L102" s="143">
        <v>183.49276632586893</v>
      </c>
    </row>
    <row r="103" spans="1:12">
      <c r="A103" s="110"/>
      <c r="B103" s="140">
        <v>94</v>
      </c>
      <c r="C103" s="141">
        <v>29.117620543010997</v>
      </c>
      <c r="D103" s="139">
        <v>30.51912774310399</v>
      </c>
      <c r="E103" s="141">
        <v>32.856911537449996</v>
      </c>
      <c r="F103" s="139">
        <v>35.863464327690998</v>
      </c>
      <c r="G103" s="141">
        <v>41.963800646767979</v>
      </c>
      <c r="H103" s="139">
        <v>47.284875701062994</v>
      </c>
      <c r="I103" s="141">
        <v>50.948566722052995</v>
      </c>
      <c r="J103" s="142">
        <v>180.17799825925894</v>
      </c>
      <c r="K103" s="141">
        <v>231.91745701123997</v>
      </c>
      <c r="L103" s="143">
        <v>185.17341188946597</v>
      </c>
    </row>
    <row r="104" spans="1:12">
      <c r="A104" s="110"/>
      <c r="B104" s="140">
        <v>95</v>
      </c>
      <c r="C104" s="141">
        <v>29.798020304051995</v>
      </c>
      <c r="D104" s="139">
        <v>31.083219852685001</v>
      </c>
      <c r="E104" s="141">
        <v>33.083711457796994</v>
      </c>
      <c r="F104" s="139">
        <v>36.346141081249996</v>
      </c>
      <c r="G104" s="141">
        <v>42.248754392845001</v>
      </c>
      <c r="H104" s="139">
        <v>47.453521795679983</v>
      </c>
      <c r="I104" s="141">
        <v>51.495212683914993</v>
      </c>
      <c r="J104" s="145">
        <v>181.95168994402397</v>
      </c>
      <c r="K104" s="146">
        <v>233.95865629436295</v>
      </c>
      <c r="L104" s="147">
        <v>186.93547280908496</v>
      </c>
    </row>
    <row r="105" spans="1:12">
      <c r="A105" s="110"/>
      <c r="B105" s="128">
        <v>96</v>
      </c>
      <c r="C105" s="136">
        <v>30.751743046023989</v>
      </c>
      <c r="D105" s="148">
        <v>31.286758242739992</v>
      </c>
      <c r="E105" s="136">
        <v>34.293311032980995</v>
      </c>
      <c r="F105" s="148">
        <v>37.102140815739993</v>
      </c>
      <c r="G105" s="136">
        <v>42.487185078337994</v>
      </c>
      <c r="H105" s="148">
        <v>47.779183219767987</v>
      </c>
      <c r="I105" s="136">
        <v>52.483827721324985</v>
      </c>
      <c r="J105" s="142">
        <v>183.62070474247494</v>
      </c>
      <c r="K105" s="141">
        <v>235.05776360065994</v>
      </c>
      <c r="L105" s="143">
        <v>188.58122607724391</v>
      </c>
    </row>
    <row r="106" spans="1:12">
      <c r="A106" s="110"/>
      <c r="B106" s="140">
        <v>97</v>
      </c>
      <c r="C106" s="141">
        <v>31.461219719929996</v>
      </c>
      <c r="D106" s="139">
        <v>32.205588689273995</v>
      </c>
      <c r="E106" s="141">
        <v>34.793433934258985</v>
      </c>
      <c r="F106" s="139">
        <v>37.288233058075996</v>
      </c>
      <c r="G106" s="141">
        <v>42.946600301604988</v>
      </c>
      <c r="H106" s="139">
        <v>48.133921556720992</v>
      </c>
      <c r="I106" s="141">
        <v>53.030473683186983</v>
      </c>
      <c r="J106" s="142">
        <v>185.37113489694798</v>
      </c>
      <c r="K106" s="141">
        <v>235.24967122556893</v>
      </c>
      <c r="L106" s="143">
        <v>190.32584084914393</v>
      </c>
    </row>
    <row r="107" spans="1:12">
      <c r="A107" s="110"/>
      <c r="B107" s="140">
        <v>98</v>
      </c>
      <c r="C107" s="141">
        <v>31.879927265185991</v>
      </c>
      <c r="D107" s="139">
        <v>32.414942461902001</v>
      </c>
      <c r="E107" s="141">
        <v>34.799249316832004</v>
      </c>
      <c r="F107" s="139">
        <v>37.73020213362399</v>
      </c>
      <c r="G107" s="141">
        <v>43.429277055164007</v>
      </c>
      <c r="H107" s="139">
        <v>48.139736939294004</v>
      </c>
      <c r="I107" s="141">
        <v>53.053735213479001</v>
      </c>
      <c r="J107" s="142">
        <v>186.98781125224201</v>
      </c>
      <c r="K107" s="141">
        <v>235.38924040732093</v>
      </c>
      <c r="L107" s="143">
        <v>191.98904026502197</v>
      </c>
    </row>
    <row r="108" spans="1:12">
      <c r="A108" s="110"/>
      <c r="B108" s="140">
        <v>99</v>
      </c>
      <c r="C108" s="141">
        <v>32.577773173945999</v>
      </c>
      <c r="D108" s="139">
        <v>32.926696128325993</v>
      </c>
      <c r="E108" s="141">
        <v>36.107710395757003</v>
      </c>
      <c r="F108" s="139">
        <v>38.201248122036993</v>
      </c>
      <c r="G108" s="141">
        <v>43.935215339014995</v>
      </c>
      <c r="H108" s="139">
        <v>48.622413692852994</v>
      </c>
      <c r="I108" s="141">
        <v>53.571304262475991</v>
      </c>
      <c r="J108" s="142">
        <v>188.76731831958</v>
      </c>
      <c r="K108" s="141">
        <v>235.55788650193796</v>
      </c>
      <c r="L108" s="143">
        <v>193.73947041949495</v>
      </c>
    </row>
    <row r="109" spans="1:12">
      <c r="A109" s="110"/>
      <c r="B109" s="144">
        <v>100</v>
      </c>
      <c r="C109" s="146">
        <v>32.856911537449996</v>
      </c>
      <c r="D109" s="149">
        <v>33.188388344110997</v>
      </c>
      <c r="E109" s="146">
        <v>36.136787308621997</v>
      </c>
      <c r="F109" s="149">
        <v>38.817678674774996</v>
      </c>
      <c r="G109" s="146">
        <v>44.470230535730998</v>
      </c>
      <c r="H109" s="149">
        <v>49.110905828984997</v>
      </c>
      <c r="I109" s="146">
        <v>54.100504076618989</v>
      </c>
      <c r="J109" s="145">
        <v>190.51774847405298</v>
      </c>
      <c r="K109" s="146">
        <v>245.18816004282598</v>
      </c>
      <c r="L109" s="147">
        <v>195.49571595654101</v>
      </c>
    </row>
    <row r="110" spans="1:12">
      <c r="A110" s="110"/>
      <c r="B110" s="140">
        <v>101</v>
      </c>
      <c r="C110" s="141">
        <v>33.141865283526997</v>
      </c>
      <c r="D110" s="139">
        <v>33.479157472760988</v>
      </c>
      <c r="E110" s="141">
        <v>36.165864221486999</v>
      </c>
      <c r="F110" s="139">
        <v>38.823494057347993</v>
      </c>
      <c r="G110" s="141">
        <v>44.476045918304003</v>
      </c>
      <c r="H110" s="139">
        <v>49.116721211557987</v>
      </c>
      <c r="I110" s="141">
        <v>54.129580989483991</v>
      </c>
      <c r="J110" s="135">
        <v>190.54682538691799</v>
      </c>
      <c r="K110" s="136">
        <v>247.43871309857698</v>
      </c>
      <c r="L110" s="137">
        <v>195.52479286940601</v>
      </c>
    </row>
    <row r="111" spans="1:12">
      <c r="A111" s="110"/>
      <c r="B111" s="140">
        <v>102</v>
      </c>
      <c r="C111" s="141">
        <v>33.165126813818993</v>
      </c>
      <c r="D111" s="139">
        <v>33.502419003052992</v>
      </c>
      <c r="E111" s="141">
        <v>36.311248785811991</v>
      </c>
      <c r="F111" s="139">
        <v>38.980509386819001</v>
      </c>
      <c r="G111" s="141">
        <v>44.586538187190996</v>
      </c>
      <c r="H111" s="139">
        <v>49.122536594130985</v>
      </c>
      <c r="I111" s="141">
        <v>54.158657902348985</v>
      </c>
      <c r="J111" s="142">
        <v>190.57590229978294</v>
      </c>
      <c r="K111" s="141">
        <v>249.72997383233897</v>
      </c>
      <c r="L111" s="143">
        <v>195.58294669513594</v>
      </c>
    </row>
    <row r="112" spans="1:12">
      <c r="A112" s="110"/>
      <c r="B112" s="140">
        <v>103</v>
      </c>
      <c r="C112" s="141">
        <v>33.967649608892991</v>
      </c>
      <c r="D112" s="139">
        <v>34.310757180699994</v>
      </c>
      <c r="E112" s="141">
        <v>36.86952551281999</v>
      </c>
      <c r="F112" s="139">
        <v>39.207309307165993</v>
      </c>
      <c r="G112" s="141">
        <v>45.040138027885</v>
      </c>
      <c r="H112" s="139">
        <v>49.611028730262994</v>
      </c>
      <c r="I112" s="141">
        <v>54.391273205268995</v>
      </c>
      <c r="J112" s="142">
        <v>191.44239430315997</v>
      </c>
      <c r="K112" s="141">
        <v>251.97471150551701</v>
      </c>
      <c r="L112" s="143">
        <v>195.61202360800098</v>
      </c>
    </row>
    <row r="113" spans="1:12">
      <c r="A113" s="110"/>
      <c r="B113" s="140">
        <v>104</v>
      </c>
      <c r="C113" s="141">
        <v>34.171187998947993</v>
      </c>
      <c r="D113" s="139">
        <v>34.47940327531699</v>
      </c>
      <c r="E113" s="141">
        <v>37.055617755155993</v>
      </c>
      <c r="F113" s="139">
        <v>39.620201469848993</v>
      </c>
      <c r="G113" s="141">
        <v>45.179707209636994</v>
      </c>
      <c r="H113" s="139">
        <v>49.762228677160977</v>
      </c>
      <c r="I113" s="141">
        <v>54.711119246783994</v>
      </c>
      <c r="J113" s="142">
        <v>191.91925567414594</v>
      </c>
      <c r="K113" s="141">
        <v>254.36483374301997</v>
      </c>
      <c r="L113" s="143">
        <v>196.29242336904201</v>
      </c>
    </row>
    <row r="114" spans="1:12">
      <c r="A114" s="110"/>
      <c r="B114" s="140">
        <v>105</v>
      </c>
      <c r="C114" s="141">
        <v>35.060941532616994</v>
      </c>
      <c r="D114" s="139">
        <v>35.345895278693995</v>
      </c>
      <c r="E114" s="141">
        <v>37.834879019937993</v>
      </c>
      <c r="F114" s="139">
        <v>40.440170412642004</v>
      </c>
      <c r="G114" s="141">
        <v>45.877553118396996</v>
      </c>
      <c r="H114" s="139">
        <v>50.529859176796997</v>
      </c>
      <c r="I114" s="141">
        <v>55.717180431912993</v>
      </c>
      <c r="J114" s="145">
        <v>194.08839337387494</v>
      </c>
      <c r="K114" s="146">
        <v>256.6212021813439</v>
      </c>
      <c r="L114" s="147">
        <v>197.99633046293098</v>
      </c>
    </row>
    <row r="115" spans="1:12">
      <c r="A115" s="110"/>
      <c r="B115" s="128">
        <v>106</v>
      </c>
      <c r="C115" s="136">
        <v>35.299372218110001</v>
      </c>
      <c r="D115" s="148">
        <v>35.520356755883988</v>
      </c>
      <c r="E115" s="136">
        <v>37.904663610814005</v>
      </c>
      <c r="F115" s="148">
        <v>40.44598579521498</v>
      </c>
      <c r="G115" s="136">
        <v>45.889183883542984</v>
      </c>
      <c r="H115" s="148">
        <v>50.558936089661991</v>
      </c>
      <c r="I115" s="136">
        <v>55.722995814485991</v>
      </c>
      <c r="J115" s="142">
        <v>195.88534658893192</v>
      </c>
      <c r="K115" s="141">
        <v>258.98224750598195</v>
      </c>
      <c r="L115" s="143">
        <v>199.79328367798797</v>
      </c>
    </row>
    <row r="116" spans="1:12">
      <c r="A116" s="110"/>
      <c r="B116" s="140">
        <v>107</v>
      </c>
      <c r="C116" s="141">
        <v>35.822756649679995</v>
      </c>
      <c r="D116" s="139">
        <v>36.067002717746</v>
      </c>
      <c r="E116" s="141">
        <v>38.71881717103399</v>
      </c>
      <c r="F116" s="139">
        <v>41.248508590288992</v>
      </c>
      <c r="G116" s="141">
        <v>46.296260663652987</v>
      </c>
      <c r="H116" s="139">
        <v>50.931120574333995</v>
      </c>
      <c r="I116" s="141">
        <v>56.694164704176977</v>
      </c>
      <c r="J116" s="142">
        <v>197.69974595170794</v>
      </c>
      <c r="K116" s="141">
        <v>261.38981589120397</v>
      </c>
      <c r="L116" s="143">
        <v>201.59605227561798</v>
      </c>
    </row>
    <row r="117" spans="1:12">
      <c r="A117" s="110"/>
      <c r="B117" s="140">
        <v>108</v>
      </c>
      <c r="C117" s="141">
        <v>36.334510316103987</v>
      </c>
      <c r="D117" s="139">
        <v>36.584571766742989</v>
      </c>
      <c r="E117" s="141">
        <v>38.776970996764007</v>
      </c>
      <c r="F117" s="139">
        <v>41.265954738007984</v>
      </c>
      <c r="G117" s="141">
        <v>46.720783591481997</v>
      </c>
      <c r="H117" s="139">
        <v>51.378905032454981</v>
      </c>
      <c r="I117" s="141">
        <v>56.699980086749989</v>
      </c>
      <c r="J117" s="142">
        <v>198.86282246630796</v>
      </c>
      <c r="K117" s="141">
        <v>263.75667659841497</v>
      </c>
      <c r="L117" s="143">
        <v>203.20691324833896</v>
      </c>
    </row>
    <row r="118" spans="1:12">
      <c r="A118" s="110"/>
      <c r="B118" s="140">
        <v>109</v>
      </c>
      <c r="C118" s="141">
        <v>36.718325565921994</v>
      </c>
      <c r="D118" s="139">
        <v>37.090510050593991</v>
      </c>
      <c r="E118" s="141">
        <v>39.201493924592988</v>
      </c>
      <c r="F118" s="139">
        <v>41.673031518117988</v>
      </c>
      <c r="G118" s="141">
        <v>47.13367575416499</v>
      </c>
      <c r="H118" s="139">
        <v>51.815058725429985</v>
      </c>
      <c r="I118" s="141">
        <v>57.194287605454988</v>
      </c>
      <c r="J118" s="142">
        <v>200.60743723820798</v>
      </c>
      <c r="K118" s="141">
        <v>266.03049118445796</v>
      </c>
      <c r="L118" s="143">
        <v>204.96315878538496</v>
      </c>
    </row>
    <row r="119" spans="1:12">
      <c r="A119" s="110"/>
      <c r="B119" s="144">
        <v>110</v>
      </c>
      <c r="C119" s="146">
        <v>37.66623292532099</v>
      </c>
      <c r="D119" s="149">
        <v>37.991894349408994</v>
      </c>
      <c r="E119" s="146">
        <v>40.027278249958997</v>
      </c>
      <c r="F119" s="149">
        <v>42.074292915654993</v>
      </c>
      <c r="G119" s="146">
        <v>47.994352374968997</v>
      </c>
      <c r="H119" s="149">
        <v>52.797858380267002</v>
      </c>
      <c r="I119" s="146">
        <v>58.246871851167981</v>
      </c>
      <c r="J119" s="142">
        <v>202.90451335454298</v>
      </c>
      <c r="K119" s="141">
        <v>268.26941347506295</v>
      </c>
      <c r="L119" s="143">
        <v>206.76592738301497</v>
      </c>
    </row>
    <row r="120" spans="1:12">
      <c r="A120" s="110"/>
      <c r="B120" s="140">
        <v>111</v>
      </c>
      <c r="C120" s="141">
        <v>37.724386751051</v>
      </c>
      <c r="D120" s="139">
        <v>38.038417409992988</v>
      </c>
      <c r="E120" s="141">
        <v>40.876324105617002</v>
      </c>
      <c r="F120" s="139">
        <v>42.888446475875</v>
      </c>
      <c r="G120" s="141">
        <v>48.023429287833991</v>
      </c>
      <c r="H120" s="139">
        <v>53.16422748236598</v>
      </c>
      <c r="I120" s="141">
        <v>58.944717759927983</v>
      </c>
      <c r="J120" s="135">
        <v>205.21322023602397</v>
      </c>
      <c r="K120" s="136">
        <v>271.32830470846096</v>
      </c>
      <c r="L120" s="137">
        <v>209.592203313493</v>
      </c>
    </row>
    <row r="121" spans="1:12">
      <c r="A121" s="110"/>
      <c r="B121" s="140">
        <v>112</v>
      </c>
      <c r="C121" s="141">
        <v>38.497832633259996</v>
      </c>
      <c r="D121" s="139">
        <v>38.835124822493995</v>
      </c>
      <c r="E121" s="141">
        <v>40.917031783627991</v>
      </c>
      <c r="F121" s="139">
        <v>42.89426185844799</v>
      </c>
      <c r="G121" s="141">
        <v>48.401429155079001</v>
      </c>
      <c r="H121" s="139">
        <v>53.170042864938992</v>
      </c>
      <c r="I121" s="141">
        <v>58.950533142500987</v>
      </c>
      <c r="J121" s="142">
        <v>207.53355788265097</v>
      </c>
      <c r="K121" s="141">
        <v>274.38719594185892</v>
      </c>
      <c r="L121" s="143">
        <v>212.44174077426297</v>
      </c>
    </row>
    <row r="122" spans="1:12">
      <c r="A122" s="110"/>
      <c r="B122" s="140">
        <v>113</v>
      </c>
      <c r="C122" s="141">
        <v>38.532724928698002</v>
      </c>
      <c r="D122" s="139">
        <v>38.870017117932001</v>
      </c>
      <c r="E122" s="141">
        <v>41.370631624322002</v>
      </c>
      <c r="F122" s="139">
        <v>43.289707873411984</v>
      </c>
      <c r="G122" s="141">
        <v>48.837582848053998</v>
      </c>
      <c r="H122" s="139">
        <v>53.606196557913997</v>
      </c>
      <c r="I122" s="141">
        <v>60.020563535932986</v>
      </c>
      <c r="J122" s="142">
        <v>209.32469571513496</v>
      </c>
      <c r="K122" s="141">
        <v>276.77150279678892</v>
      </c>
      <c r="L122" s="143">
        <v>214.23287860674697</v>
      </c>
    </row>
    <row r="123" spans="1:12">
      <c r="A123" s="110"/>
      <c r="B123" s="140">
        <v>114</v>
      </c>
      <c r="C123" s="141">
        <v>38.939801708807991</v>
      </c>
      <c r="D123" s="139">
        <v>39.678355295578996</v>
      </c>
      <c r="E123" s="141">
        <v>42.126631358811984</v>
      </c>
      <c r="F123" s="139">
        <v>44.132938346496999</v>
      </c>
      <c r="G123" s="141">
        <v>49.663367173419992</v>
      </c>
      <c r="H123" s="139">
        <v>54.507580856728985</v>
      </c>
      <c r="I123" s="141">
        <v>60.416009550896995</v>
      </c>
      <c r="J123" s="142">
        <v>211.15072584305693</v>
      </c>
      <c r="K123" s="141">
        <v>279.17325579943798</v>
      </c>
      <c r="L123" s="143">
        <v>216.05890873466896</v>
      </c>
    </row>
    <row r="124" spans="1:12">
      <c r="A124" s="110"/>
      <c r="B124" s="140">
        <v>115</v>
      </c>
      <c r="C124" s="141">
        <v>39.370140019209991</v>
      </c>
      <c r="D124" s="139">
        <v>40.126139753699995</v>
      </c>
      <c r="E124" s="141">
        <v>42.132446741384996</v>
      </c>
      <c r="F124" s="139">
        <v>44.249245997956997</v>
      </c>
      <c r="G124" s="141">
        <v>49.669182555992982</v>
      </c>
      <c r="H124" s="139">
        <v>54.513396239301983</v>
      </c>
      <c r="I124" s="141">
        <v>60.421824933469999</v>
      </c>
      <c r="J124" s="145">
        <v>212.94767905811398</v>
      </c>
      <c r="K124" s="146">
        <v>281.55756265436798</v>
      </c>
      <c r="L124" s="147">
        <v>217.86749271487199</v>
      </c>
    </row>
    <row r="125" spans="1:12">
      <c r="A125" s="110"/>
      <c r="B125" s="128">
        <v>116</v>
      </c>
      <c r="C125" s="136">
        <v>39.777216799319994</v>
      </c>
      <c r="D125" s="148">
        <v>40.259893552879007</v>
      </c>
      <c r="E125" s="136">
        <v>43.05709257049201</v>
      </c>
      <c r="F125" s="148">
        <v>44.452784388011992</v>
      </c>
      <c r="G125" s="136">
        <v>49.994843980080987</v>
      </c>
      <c r="H125" s="148">
        <v>55.722995814485991</v>
      </c>
      <c r="I125" s="136">
        <v>60.794009418142004</v>
      </c>
      <c r="J125" s="142">
        <v>214.27358628475795</v>
      </c>
      <c r="K125" s="141">
        <v>283.30799280884094</v>
      </c>
      <c r="L125" s="143">
        <v>219.60047672162597</v>
      </c>
    </row>
    <row r="126" spans="1:12">
      <c r="A126" s="110"/>
      <c r="B126" s="140">
        <v>117</v>
      </c>
      <c r="C126" s="141">
        <v>40.172662814283989</v>
      </c>
      <c r="D126" s="139">
        <v>40.701862628426994</v>
      </c>
      <c r="E126" s="141">
        <v>43.167584839379003</v>
      </c>
      <c r="F126" s="139">
        <v>45.272753330804996</v>
      </c>
      <c r="G126" s="141">
        <v>50.396105377617992</v>
      </c>
      <c r="H126" s="139">
        <v>55.752072727350999</v>
      </c>
      <c r="I126" s="141">
        <v>61.770993690405994</v>
      </c>
      <c r="J126" s="142">
        <v>215.46573971222296</v>
      </c>
      <c r="K126" s="141">
        <v>285.57017662973794</v>
      </c>
      <c r="L126" s="143">
        <v>221.30438381551497</v>
      </c>
    </row>
    <row r="127" spans="1:12">
      <c r="A127" s="110"/>
      <c r="B127" s="140">
        <v>118</v>
      </c>
      <c r="C127" s="141">
        <v>40.597185742112998</v>
      </c>
      <c r="D127" s="139">
        <v>41.516016188646994</v>
      </c>
      <c r="E127" s="141">
        <v>43.214107899963004</v>
      </c>
      <c r="F127" s="139">
        <v>45.406507129983993</v>
      </c>
      <c r="G127" s="141">
        <v>50.808997540300993</v>
      </c>
      <c r="H127" s="139">
        <v>55.781149640215993</v>
      </c>
      <c r="I127" s="141">
        <v>62.317639652267978</v>
      </c>
      <c r="J127" s="142">
        <v>217.68721585510895</v>
      </c>
      <c r="K127" s="141">
        <v>287.82072968548897</v>
      </c>
      <c r="L127" s="143">
        <v>223.01992167454998</v>
      </c>
    </row>
    <row r="128" spans="1:12">
      <c r="A128" s="110"/>
      <c r="B128" s="140">
        <v>119</v>
      </c>
      <c r="C128" s="141">
        <v>41.155462469120984</v>
      </c>
      <c r="D128" s="139">
        <v>41.568354631804006</v>
      </c>
      <c r="E128" s="141">
        <v>44.07478452076699</v>
      </c>
      <c r="F128" s="139">
        <v>45.662383963195985</v>
      </c>
      <c r="G128" s="141">
        <v>51.245151233275998</v>
      </c>
      <c r="H128" s="139">
        <v>56.164964890033986</v>
      </c>
      <c r="I128" s="141">
        <v>63.067824004184999</v>
      </c>
      <c r="J128" s="142">
        <v>220.827522444529</v>
      </c>
      <c r="K128" s="141">
        <v>291.99617437290294</v>
      </c>
      <c r="L128" s="143">
        <v>227.31748939599694</v>
      </c>
    </row>
    <row r="129" spans="1:12">
      <c r="A129" s="110"/>
      <c r="B129" s="144">
        <v>120</v>
      </c>
      <c r="C129" s="146">
        <v>42.144077506530991</v>
      </c>
      <c r="D129" s="149">
        <v>42.568600434359986</v>
      </c>
      <c r="E129" s="146">
        <v>44.446969005439001</v>
      </c>
      <c r="F129" s="149">
        <v>46.406752932539987</v>
      </c>
      <c r="G129" s="146">
        <v>51.658043395958991</v>
      </c>
      <c r="H129" s="149">
        <v>56.903518476804983</v>
      </c>
      <c r="I129" s="146">
        <v>63.341146985115998</v>
      </c>
      <c r="J129" s="142">
        <v>222.11272199316198</v>
      </c>
      <c r="K129" s="141">
        <v>294.39211199297898</v>
      </c>
      <c r="L129" s="143">
        <v>229.14933490649202</v>
      </c>
    </row>
    <row r="130" spans="1:12">
      <c r="A130" s="110"/>
      <c r="B130" s="140">
        <v>121</v>
      </c>
      <c r="C130" s="141">
        <v>42.167339036823002</v>
      </c>
      <c r="D130" s="139">
        <v>42.591861964651983</v>
      </c>
      <c r="E130" s="141">
        <v>44.563276656898985</v>
      </c>
      <c r="F130" s="139">
        <v>46.412568315112992</v>
      </c>
      <c r="G130" s="141">
        <v>51.989520202619993</v>
      </c>
      <c r="H130" s="139">
        <v>56.909333859377988</v>
      </c>
      <c r="I130" s="141">
        <v>63.42256234113799</v>
      </c>
      <c r="J130" s="135">
        <v>224.13647512856599</v>
      </c>
      <c r="K130" s="136">
        <v>296.34608053750696</v>
      </c>
      <c r="L130" s="137">
        <v>231.10330345101994</v>
      </c>
    </row>
    <row r="131" spans="1:12">
      <c r="A131" s="110"/>
      <c r="B131" s="140">
        <v>122</v>
      </c>
      <c r="C131" s="141">
        <v>42.545338904067989</v>
      </c>
      <c r="D131" s="139">
        <v>43.394384759726002</v>
      </c>
      <c r="E131" s="141">
        <v>44.99943034987399</v>
      </c>
      <c r="F131" s="139">
        <v>46.825460477795993</v>
      </c>
      <c r="G131" s="141">
        <v>52.396596982729974</v>
      </c>
      <c r="H131" s="139">
        <v>57.816533540765995</v>
      </c>
      <c r="I131" s="141">
        <v>63.945946772707984</v>
      </c>
      <c r="J131" s="142">
        <v>226.03810522993695</v>
      </c>
      <c r="K131" s="141">
        <v>298.86995657418885</v>
      </c>
      <c r="L131" s="143">
        <v>233.01074893496397</v>
      </c>
    </row>
    <row r="132" spans="1:12">
      <c r="A132" s="110"/>
      <c r="B132" s="140">
        <v>123</v>
      </c>
      <c r="C132" s="141">
        <v>42.998938744761986</v>
      </c>
      <c r="D132" s="139">
        <v>43.435092437736984</v>
      </c>
      <c r="E132" s="141">
        <v>46.348599106809999</v>
      </c>
      <c r="F132" s="139">
        <v>47.657060185734998</v>
      </c>
      <c r="G132" s="141">
        <v>52.809489145412996</v>
      </c>
      <c r="H132" s="139">
        <v>58.514379449525997</v>
      </c>
      <c r="I132" s="141">
        <v>64.899669514679985</v>
      </c>
      <c r="J132" s="142">
        <v>227.95718147902701</v>
      </c>
      <c r="K132" s="141">
        <v>301.41127875858984</v>
      </c>
      <c r="L132" s="143">
        <v>234.94145594919996</v>
      </c>
    </row>
    <row r="133" spans="1:12">
      <c r="A133" s="110"/>
      <c r="B133" s="140">
        <v>124</v>
      </c>
      <c r="C133" s="141">
        <v>43.318784786276979</v>
      </c>
      <c r="D133" s="139">
        <v>43.865430748139005</v>
      </c>
      <c r="E133" s="141">
        <v>46.400937549966997</v>
      </c>
      <c r="F133" s="139">
        <v>47.686137098599986</v>
      </c>
      <c r="G133" s="141">
        <v>53.239827455814989</v>
      </c>
      <c r="H133" s="139">
        <v>58.520194832098987</v>
      </c>
      <c r="I133" s="141">
        <v>65.266038616778999</v>
      </c>
      <c r="J133" s="142">
        <v>229.85881158039791</v>
      </c>
      <c r="K133" s="141">
        <v>303.92933941269899</v>
      </c>
      <c r="L133" s="143">
        <v>236.87216296343593</v>
      </c>
    </row>
    <row r="134" spans="1:12">
      <c r="A134" s="110"/>
      <c r="B134" s="140">
        <v>125</v>
      </c>
      <c r="C134" s="141">
        <v>43.435092437736984</v>
      </c>
      <c r="D134" s="139">
        <v>43.871246130711995</v>
      </c>
      <c r="E134" s="141">
        <v>46.406752932539987</v>
      </c>
      <c r="F134" s="139">
        <v>48.069952348417992</v>
      </c>
      <c r="G134" s="141">
        <v>53.646904235925</v>
      </c>
      <c r="H134" s="139">
        <v>58.683025544142978</v>
      </c>
      <c r="I134" s="141">
        <v>65.423053946249993</v>
      </c>
      <c r="J134" s="145">
        <v>231.78370321206094</v>
      </c>
      <c r="K134" s="146">
        <v>306.45321544938099</v>
      </c>
      <c r="L134" s="147">
        <v>238.80868536024494</v>
      </c>
    </row>
    <row r="135" spans="1:12">
      <c r="A135" s="110"/>
      <c r="B135" s="128">
        <v>126</v>
      </c>
      <c r="C135" s="136">
        <v>44.289953675967986</v>
      </c>
      <c r="D135" s="148">
        <v>44.737738134089007</v>
      </c>
      <c r="E135" s="136">
        <v>47.767552454621992</v>
      </c>
      <c r="F135" s="148">
        <v>48.389798389932984</v>
      </c>
      <c r="G135" s="136">
        <v>53.966750277439978</v>
      </c>
      <c r="H135" s="148">
        <v>59.433209896059985</v>
      </c>
      <c r="I135" s="136">
        <v>66.940868797802977</v>
      </c>
      <c r="J135" s="142">
        <v>232.66182598058393</v>
      </c>
      <c r="K135" s="141">
        <v>308.34903016817896</v>
      </c>
      <c r="L135" s="143">
        <v>240.71613084418897</v>
      </c>
    </row>
    <row r="136" spans="1:12">
      <c r="A136" s="110"/>
      <c r="B136" s="140">
        <v>127</v>
      </c>
      <c r="C136" s="141">
        <v>44.638876630348008</v>
      </c>
      <c r="D136" s="139">
        <v>45.06339955817699</v>
      </c>
      <c r="E136" s="141">
        <v>47.779183219767987</v>
      </c>
      <c r="F136" s="139">
        <v>48.802690552615999</v>
      </c>
      <c r="G136" s="141">
        <v>54.373827057549988</v>
      </c>
      <c r="H136" s="139">
        <v>59.439025278632975</v>
      </c>
      <c r="I136" s="141">
        <v>66.946684180375982</v>
      </c>
      <c r="J136" s="142">
        <v>235.11591742638993</v>
      </c>
      <c r="K136" s="141">
        <v>310.87290620486101</v>
      </c>
      <c r="L136" s="143">
        <v>242.641022475852</v>
      </c>
    </row>
    <row r="137" spans="1:12">
      <c r="A137" s="110"/>
      <c r="B137" s="140">
        <v>128</v>
      </c>
      <c r="C137" s="141">
        <v>44.644692012920977</v>
      </c>
      <c r="D137" s="139">
        <v>45.069214940749987</v>
      </c>
      <c r="E137" s="141">
        <v>48.244413825607978</v>
      </c>
      <c r="F137" s="139">
        <v>49.227213480445002</v>
      </c>
      <c r="G137" s="141">
        <v>55.199611382916004</v>
      </c>
      <c r="H137" s="139">
        <v>60.509055672064981</v>
      </c>
      <c r="I137" s="141">
        <v>67.946929982931991</v>
      </c>
      <c r="J137" s="142">
        <v>236.45927080075293</v>
      </c>
      <c r="K137" s="141">
        <v>313.40841300668893</v>
      </c>
      <c r="L137" s="143">
        <v>244.56009872494195</v>
      </c>
    </row>
    <row r="138" spans="1:12">
      <c r="A138" s="110"/>
      <c r="B138" s="140">
        <v>129</v>
      </c>
      <c r="C138" s="141">
        <v>45.621676285184989</v>
      </c>
      <c r="D138" s="139">
        <v>46.081091508451991</v>
      </c>
      <c r="E138" s="141">
        <v>48.604967545133995</v>
      </c>
      <c r="F138" s="139">
        <v>49.529613374240995</v>
      </c>
      <c r="G138" s="141">
        <v>55.205426765489008</v>
      </c>
      <c r="H138" s="139">
        <v>60.514871054637993</v>
      </c>
      <c r="I138" s="141">
        <v>67.952745365504981</v>
      </c>
      <c r="J138" s="142">
        <v>238.36090090212394</v>
      </c>
      <c r="K138" s="141">
        <v>315.92065827822495</v>
      </c>
      <c r="L138" s="143">
        <v>246.50825188689694</v>
      </c>
    </row>
    <row r="139" spans="1:12">
      <c r="A139" s="110"/>
      <c r="B139" s="144">
        <v>130</v>
      </c>
      <c r="C139" s="146">
        <v>45.639122432903996</v>
      </c>
      <c r="D139" s="149">
        <v>46.098537656170976</v>
      </c>
      <c r="E139" s="146">
        <v>49.046936620681997</v>
      </c>
      <c r="F139" s="149">
        <v>49.913428624058987</v>
      </c>
      <c r="G139" s="146">
        <v>55.61250354559899</v>
      </c>
      <c r="H139" s="149">
        <v>61.305763084565989</v>
      </c>
      <c r="I139" s="146">
        <v>69.522898660214992</v>
      </c>
      <c r="J139" s="142">
        <v>242.57705326754896</v>
      </c>
      <c r="K139" s="141">
        <v>318.444534314907</v>
      </c>
      <c r="L139" s="143">
        <v>250.81163499091699</v>
      </c>
    </row>
    <row r="140" spans="1:12">
      <c r="A140" s="110"/>
      <c r="B140" s="140">
        <v>131</v>
      </c>
      <c r="C140" s="141">
        <v>45.912445413835002</v>
      </c>
      <c r="D140" s="139">
        <v>46.377676019674986</v>
      </c>
      <c r="E140" s="141">
        <v>49.773859442306993</v>
      </c>
      <c r="F140" s="139">
        <v>50.372843847325989</v>
      </c>
      <c r="G140" s="141">
        <v>55.909088056821986</v>
      </c>
      <c r="H140" s="139">
        <v>61.317393849711991</v>
      </c>
      <c r="I140" s="141">
        <v>69.528714042787996</v>
      </c>
      <c r="J140" s="135">
        <v>243.44354527092602</v>
      </c>
      <c r="K140" s="136">
        <v>321.86397926783098</v>
      </c>
      <c r="L140" s="137">
        <v>252.78886506573696</v>
      </c>
    </row>
    <row r="141" spans="1:12">
      <c r="A141" s="110"/>
      <c r="B141" s="140">
        <v>132</v>
      </c>
      <c r="C141" s="141">
        <v>46.796383564930984</v>
      </c>
      <c r="D141" s="139">
        <v>47.279060318489989</v>
      </c>
      <c r="E141" s="141">
        <v>49.779674824879983</v>
      </c>
      <c r="F141" s="139">
        <v>50.779920627435985</v>
      </c>
      <c r="G141" s="141">
        <v>56.327795602077991</v>
      </c>
      <c r="H141" s="139">
        <v>61.474409179182985</v>
      </c>
      <c r="I141" s="141">
        <v>69.697360137404985</v>
      </c>
      <c r="J141" s="142">
        <v>244.75782173242396</v>
      </c>
      <c r="K141" s="141">
        <v>324.40530145223198</v>
      </c>
      <c r="L141" s="143">
        <v>254.73701822769198</v>
      </c>
    </row>
    <row r="142" spans="1:12">
      <c r="A142" s="110"/>
      <c r="B142" s="140">
        <v>133</v>
      </c>
      <c r="C142" s="141">
        <v>46.883614303525995</v>
      </c>
      <c r="D142" s="139">
        <v>47.354660291939005</v>
      </c>
      <c r="E142" s="141">
        <v>49.989028597507989</v>
      </c>
      <c r="F142" s="139">
        <v>51.186997407545981</v>
      </c>
      <c r="G142" s="141">
        <v>56.601118583008983</v>
      </c>
      <c r="H142" s="139">
        <v>61.747732160113998</v>
      </c>
      <c r="I142" s="141">
        <v>69.772960110853987</v>
      </c>
      <c r="J142" s="142">
        <v>249.17751248790398</v>
      </c>
      <c r="K142" s="141">
        <v>326.92917748891387</v>
      </c>
      <c r="L142" s="143">
        <v>258.662401464467</v>
      </c>
    </row>
    <row r="143" spans="1:12">
      <c r="A143" s="110"/>
      <c r="B143" s="140">
        <v>134</v>
      </c>
      <c r="C143" s="141">
        <v>47.238352640478993</v>
      </c>
      <c r="D143" s="139">
        <v>47.715214011464987</v>
      </c>
      <c r="E143" s="141">
        <v>50.477520733639992</v>
      </c>
      <c r="F143" s="139">
        <v>51.501028066487997</v>
      </c>
      <c r="G143" s="141">
        <v>57.031456893410983</v>
      </c>
      <c r="H143" s="139">
        <v>62.172255087942986</v>
      </c>
      <c r="I143" s="141">
        <v>69.848560084302974</v>
      </c>
      <c r="J143" s="142">
        <v>249.79975842321497</v>
      </c>
      <c r="K143" s="141">
        <v>329.47049967331486</v>
      </c>
      <c r="L143" s="143">
        <v>258.69729375990499</v>
      </c>
    </row>
    <row r="144" spans="1:12">
      <c r="A144" s="110"/>
      <c r="B144" s="140">
        <v>135</v>
      </c>
      <c r="C144" s="141">
        <v>48.168813852158998</v>
      </c>
      <c r="D144" s="139">
        <v>48.657305988290993</v>
      </c>
      <c r="E144" s="141">
        <v>51.047428225793993</v>
      </c>
      <c r="F144" s="139">
        <v>52.053489410922992</v>
      </c>
      <c r="G144" s="141">
        <v>58.078225756550992</v>
      </c>
      <c r="H144" s="139">
        <v>63.236470098801981</v>
      </c>
      <c r="I144" s="141">
        <v>70.842990504285979</v>
      </c>
      <c r="J144" s="145">
        <v>250.48015818425597</v>
      </c>
      <c r="K144" s="146">
        <v>331.97692956227792</v>
      </c>
      <c r="L144" s="147">
        <v>260.56403156583798</v>
      </c>
    </row>
    <row r="145" spans="1:12">
      <c r="A145" s="110"/>
      <c r="B145" s="128">
        <v>136</v>
      </c>
      <c r="C145" s="136">
        <v>48.482844511100993</v>
      </c>
      <c r="D145" s="148">
        <v>49.23884424559099</v>
      </c>
      <c r="E145" s="136">
        <v>51.849951020867984</v>
      </c>
      <c r="F145" s="148">
        <v>52.373335452438006</v>
      </c>
      <c r="G145" s="136">
        <v>58.107302669415994</v>
      </c>
      <c r="H145" s="148">
        <v>63.265547011667003</v>
      </c>
      <c r="I145" s="136">
        <v>70.866252034577982</v>
      </c>
      <c r="J145" s="142">
        <v>252.38178828562695</v>
      </c>
      <c r="K145" s="141">
        <v>334.50662098153293</v>
      </c>
      <c r="L145" s="143">
        <v>262.50055396264696</v>
      </c>
    </row>
    <row r="146" spans="1:12">
      <c r="A146" s="110"/>
      <c r="B146" s="140">
        <v>137</v>
      </c>
      <c r="C146" s="141">
        <v>48.837582848053998</v>
      </c>
      <c r="D146" s="139">
        <v>49.244659628163994</v>
      </c>
      <c r="E146" s="141">
        <v>52.722258406817978</v>
      </c>
      <c r="F146" s="139">
        <v>53.257273603533989</v>
      </c>
      <c r="G146" s="141">
        <v>58.287579529178998</v>
      </c>
      <c r="H146" s="139">
        <v>63.486531549440997</v>
      </c>
      <c r="I146" s="141">
        <v>71.337298022990993</v>
      </c>
      <c r="J146" s="142">
        <v>254.30667991728996</v>
      </c>
      <c r="K146" s="141">
        <v>337.05957393107997</v>
      </c>
      <c r="L146" s="143">
        <v>264.47196865489389</v>
      </c>
    </row>
    <row r="147" spans="1:12">
      <c r="A147" s="110"/>
      <c r="B147" s="140">
        <v>138</v>
      </c>
      <c r="C147" s="141">
        <v>49.279551923601986</v>
      </c>
      <c r="D147" s="139">
        <v>50.018105510373005</v>
      </c>
      <c r="E147" s="141">
        <v>53.379396637566998</v>
      </c>
      <c r="F147" s="139">
        <v>53.687611913935982</v>
      </c>
      <c r="G147" s="141">
        <v>59.462286808924986</v>
      </c>
      <c r="H147" s="139">
        <v>64.62053115117601</v>
      </c>
      <c r="I147" s="141">
        <v>72.628312954196986</v>
      </c>
      <c r="J147" s="142">
        <v>256.208310018661</v>
      </c>
      <c r="K147" s="141">
        <v>339.56600382004285</v>
      </c>
      <c r="L147" s="143">
        <v>266.42593719942192</v>
      </c>
    </row>
    <row r="148" spans="1:12">
      <c r="A148" s="110"/>
      <c r="B148" s="140">
        <v>139</v>
      </c>
      <c r="C148" s="141">
        <v>49.727336381722999</v>
      </c>
      <c r="D148" s="139">
        <v>50.524043794223992</v>
      </c>
      <c r="E148" s="141">
        <v>53.385212020139996</v>
      </c>
      <c r="F148" s="139">
        <v>53.699242679081998</v>
      </c>
      <c r="G148" s="141">
        <v>59.497179104362985</v>
      </c>
      <c r="H148" s="139">
        <v>64.626346533748986</v>
      </c>
      <c r="I148" s="141">
        <v>72.63412833676999</v>
      </c>
      <c r="J148" s="142">
        <v>258.115755502605</v>
      </c>
      <c r="K148" s="141">
        <v>342.10732600444385</v>
      </c>
      <c r="L148" s="143">
        <v>268.34501344851196</v>
      </c>
    </row>
    <row r="149" spans="1:12">
      <c r="A149" s="110"/>
      <c r="B149" s="144">
        <v>140</v>
      </c>
      <c r="C149" s="146">
        <v>50.175120839843991</v>
      </c>
      <c r="D149" s="149">
        <v>50.669428358548984</v>
      </c>
      <c r="E149" s="146">
        <v>53.588750410194997</v>
      </c>
      <c r="F149" s="149">
        <v>54.129580989483991</v>
      </c>
      <c r="G149" s="146">
        <v>59.805394380731997</v>
      </c>
      <c r="H149" s="149">
        <v>64.899669514679985</v>
      </c>
      <c r="I149" s="146">
        <v>73.198220446350973</v>
      </c>
      <c r="J149" s="142">
        <v>259.91852410023495</v>
      </c>
      <c r="K149" s="141">
        <v>344.48000209422798</v>
      </c>
      <c r="L149" s="143">
        <v>270.20012048929897</v>
      </c>
    </row>
    <row r="150" spans="1:12">
      <c r="A150" s="110"/>
      <c r="B150" s="140">
        <v>141</v>
      </c>
      <c r="C150" s="141">
        <v>50.617089915391993</v>
      </c>
      <c r="D150" s="139">
        <v>51.000905165210007</v>
      </c>
      <c r="E150" s="141">
        <v>54.013273338023978</v>
      </c>
      <c r="F150" s="139">
        <v>54.559919299885983</v>
      </c>
      <c r="G150" s="141">
        <v>60.131055804820001</v>
      </c>
      <c r="H150" s="139">
        <v>65.225330938767982</v>
      </c>
      <c r="I150" s="141">
        <v>73.209851211496982</v>
      </c>
      <c r="J150" s="135">
        <v>261.83760034932499</v>
      </c>
      <c r="K150" s="136">
        <v>346.21298610098205</v>
      </c>
      <c r="L150" s="137">
        <v>272.03778138236692</v>
      </c>
    </row>
    <row r="151" spans="1:12">
      <c r="A151" s="110"/>
      <c r="B151" s="140">
        <v>142</v>
      </c>
      <c r="C151" s="141">
        <v>51.262597380995004</v>
      </c>
      <c r="D151" s="139">
        <v>51.942997142035985</v>
      </c>
      <c r="E151" s="141">
        <v>54.408719352987994</v>
      </c>
      <c r="F151" s="139">
        <v>55.304288269229978</v>
      </c>
      <c r="G151" s="141">
        <v>60.578840262940993</v>
      </c>
      <c r="H151" s="139">
        <v>66.126715237582971</v>
      </c>
      <c r="I151" s="141">
        <v>74.006558623997975</v>
      </c>
      <c r="J151" s="142">
        <v>263.06464607222796</v>
      </c>
      <c r="K151" s="141">
        <v>348.65544678164196</v>
      </c>
      <c r="L151" s="143">
        <v>273.92196533601896</v>
      </c>
    </row>
    <row r="152" spans="1:12">
      <c r="A152" s="110"/>
      <c r="B152" s="140">
        <v>143</v>
      </c>
      <c r="C152" s="141">
        <v>51.268412763567987</v>
      </c>
      <c r="D152" s="139">
        <v>51.948812524608989</v>
      </c>
      <c r="E152" s="141">
        <v>54.891396106546999</v>
      </c>
      <c r="F152" s="139">
        <v>55.43804206840899</v>
      </c>
      <c r="G152" s="141">
        <v>61.03825548620798</v>
      </c>
      <c r="H152" s="139">
        <v>66.13253062015599</v>
      </c>
      <c r="I152" s="141">
        <v>74.186835483760973</v>
      </c>
      <c r="J152" s="142">
        <v>264.84415313956595</v>
      </c>
      <c r="K152" s="141">
        <v>351.00486134113396</v>
      </c>
      <c r="L152" s="143">
        <v>275.74218008136802</v>
      </c>
    </row>
    <row r="153" spans="1:12">
      <c r="A153" s="110"/>
      <c r="B153" s="140">
        <v>144</v>
      </c>
      <c r="C153" s="141">
        <v>52.216320122966991</v>
      </c>
      <c r="D153" s="139">
        <v>53.431735080723982</v>
      </c>
      <c r="E153" s="141">
        <v>55.920718821967981</v>
      </c>
      <c r="F153" s="139">
        <v>56.484810931548992</v>
      </c>
      <c r="G153" s="141">
        <v>61.503486092047979</v>
      </c>
      <c r="H153" s="139">
        <v>67.039730301543983</v>
      </c>
      <c r="I153" s="141">
        <v>74.989358278834985</v>
      </c>
      <c r="J153" s="142">
        <v>266.65855250234199</v>
      </c>
      <c r="K153" s="141">
        <v>353.41242972635592</v>
      </c>
      <c r="L153" s="143">
        <v>277.59728712215497</v>
      </c>
    </row>
    <row r="154" spans="1:12">
      <c r="A154" s="110"/>
      <c r="B154" s="140">
        <v>145</v>
      </c>
      <c r="C154" s="141">
        <v>52.390781600156998</v>
      </c>
      <c r="D154" s="139">
        <v>53.960934894867002</v>
      </c>
      <c r="E154" s="141">
        <v>56.112626446876988</v>
      </c>
      <c r="F154" s="139">
        <v>56.676718556457978</v>
      </c>
      <c r="G154" s="141">
        <v>62.416501156008984</v>
      </c>
      <c r="H154" s="139">
        <v>67.743391592876989</v>
      </c>
      <c r="I154" s="141">
        <v>75.663942657303011</v>
      </c>
      <c r="J154" s="145">
        <v>269.19405930416991</v>
      </c>
      <c r="K154" s="146">
        <v>355.91304423274585</v>
      </c>
      <c r="L154" s="147">
        <v>279.54544028410993</v>
      </c>
    </row>
    <row r="155" spans="1:12">
      <c r="A155" s="110"/>
      <c r="B155" s="128">
        <v>146</v>
      </c>
      <c r="C155" s="136">
        <v>52.396596982729974</v>
      </c>
      <c r="D155" s="148">
        <v>53.990011807731996</v>
      </c>
      <c r="E155" s="136">
        <v>56.484810931548992</v>
      </c>
      <c r="F155" s="148">
        <v>56.92096462452399</v>
      </c>
      <c r="G155" s="136">
        <v>62.428131921154986</v>
      </c>
      <c r="H155" s="148">
        <v>67.923668452639987</v>
      </c>
      <c r="I155" s="136">
        <v>75.693019570167976</v>
      </c>
      <c r="J155" s="142">
        <v>270.46181270508396</v>
      </c>
      <c r="K155" s="141">
        <v>358.448551034574</v>
      </c>
      <c r="L155" s="143">
        <v>281.50522421121099</v>
      </c>
    </row>
    <row r="156" spans="1:12">
      <c r="A156" s="110"/>
      <c r="B156" s="140">
        <v>147</v>
      </c>
      <c r="C156" s="141">
        <v>53.123519804354984</v>
      </c>
      <c r="D156" s="139">
        <v>54.01908872059699</v>
      </c>
      <c r="E156" s="141">
        <v>56.938410772242982</v>
      </c>
      <c r="F156" s="139">
        <v>57.223364518320004</v>
      </c>
      <c r="G156" s="141">
        <v>62.870100996702995</v>
      </c>
      <c r="H156" s="139">
        <v>67.952745365504981</v>
      </c>
      <c r="I156" s="141">
        <v>76.007050229109979</v>
      </c>
      <c r="J156" s="142">
        <v>272.35181204130896</v>
      </c>
      <c r="K156" s="141">
        <v>360.95498092353699</v>
      </c>
      <c r="L156" s="143">
        <v>283.43593122544684</v>
      </c>
    </row>
    <row r="157" spans="1:12">
      <c r="A157" s="110"/>
      <c r="B157" s="140">
        <v>148</v>
      </c>
      <c r="C157" s="141">
        <v>53.774842652530992</v>
      </c>
      <c r="D157" s="139">
        <v>54.379642440123</v>
      </c>
      <c r="E157" s="141">
        <v>57.107056866859992</v>
      </c>
      <c r="F157" s="139">
        <v>57.682779741586991</v>
      </c>
      <c r="G157" s="141">
        <v>63.951762155280996</v>
      </c>
      <c r="H157" s="139">
        <v>68.383083675906988</v>
      </c>
      <c r="I157" s="141">
        <v>77.612095819258002</v>
      </c>
      <c r="J157" s="142">
        <v>277.56821020928993</v>
      </c>
      <c r="K157" s="141">
        <v>363.49630310793788</v>
      </c>
      <c r="L157" s="143">
        <v>288.14057572700403</v>
      </c>
    </row>
    <row r="158" spans="1:12">
      <c r="A158" s="110"/>
      <c r="B158" s="140">
        <v>149</v>
      </c>
      <c r="C158" s="141">
        <v>53.879519538845003</v>
      </c>
      <c r="D158" s="139">
        <v>54.856503811108993</v>
      </c>
      <c r="E158" s="141">
        <v>57.40364137808298</v>
      </c>
      <c r="F158" s="139">
        <v>57.985179635382977</v>
      </c>
      <c r="G158" s="141">
        <v>63.957577537853993</v>
      </c>
      <c r="H158" s="139">
        <v>68.650591274264983</v>
      </c>
      <c r="I158" s="141">
        <v>77.641172732122982</v>
      </c>
      <c r="J158" s="142">
        <v>278.16137923173596</v>
      </c>
      <c r="K158" s="141">
        <v>367.76479391651992</v>
      </c>
      <c r="L158" s="143">
        <v>290.10617503667794</v>
      </c>
    </row>
    <row r="159" spans="1:12">
      <c r="A159" s="110"/>
      <c r="B159" s="144">
        <v>150</v>
      </c>
      <c r="C159" s="146">
        <v>53.885334921417986</v>
      </c>
      <c r="D159" s="149">
        <v>55.368257477532978</v>
      </c>
      <c r="E159" s="146">
        <v>59.066840793960985</v>
      </c>
      <c r="F159" s="149">
        <v>60.061271213943989</v>
      </c>
      <c r="G159" s="146">
        <v>64.277423579369</v>
      </c>
      <c r="H159" s="149">
        <v>69.296098739867986</v>
      </c>
      <c r="I159" s="146">
        <v>78.065695659952013</v>
      </c>
      <c r="J159" s="145">
        <v>280.09208624597187</v>
      </c>
      <c r="K159" s="146">
        <v>370.30611610092092</v>
      </c>
      <c r="L159" s="147">
        <v>294.86315798139202</v>
      </c>
    </row>
    <row r="160" spans="1:12">
      <c r="B160" s="150" t="s">
        <v>263</v>
      </c>
      <c r="C160" s="146">
        <v>0.35685652265839723</v>
      </c>
      <c r="D160" s="149">
        <v>0.36667720183796676</v>
      </c>
      <c r="E160" s="146">
        <v>0.39117113108583434</v>
      </c>
      <c r="F160" s="149">
        <v>0.39775676300625157</v>
      </c>
      <c r="G160" s="146">
        <v>0.42567830185012584</v>
      </c>
      <c r="H160" s="149">
        <v>0.45891456119117874</v>
      </c>
      <c r="I160" s="146">
        <v>0.51699136198643714</v>
      </c>
      <c r="J160" s="145">
        <v>1.8549144784501448</v>
      </c>
      <c r="K160" s="146">
        <v>2.4523583847743109</v>
      </c>
      <c r="L160" s="147">
        <v>1.9527361455721326</v>
      </c>
    </row>
    <row r="161" spans="2:10">
      <c r="B161" s="151" t="s">
        <v>264</v>
      </c>
      <c r="I161" s="110"/>
      <c r="J161" s="153"/>
    </row>
    <row r="162" spans="2:10">
      <c r="B162" s="154" t="s">
        <v>265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74"/>
  <sheetViews>
    <sheetView workbookViewId="0">
      <selection activeCell="O1" sqref="O1"/>
    </sheetView>
  </sheetViews>
  <sheetFormatPr defaultRowHeight="15"/>
  <cols>
    <col min="1" max="1" width="8.7109375" style="178"/>
    <col min="2" max="2" width="13.5703125" style="178" customWidth="1"/>
    <col min="3" max="3" width="15" style="178" customWidth="1"/>
    <col min="4" max="13" width="8.7109375" style="178"/>
  </cols>
  <sheetData>
    <row r="1" spans="1:15" ht="20.25">
      <c r="A1" s="762" t="s">
        <v>801</v>
      </c>
      <c r="B1" s="762"/>
      <c r="C1" s="762"/>
      <c r="D1" s="762"/>
      <c r="E1" s="762"/>
      <c r="F1" s="762"/>
      <c r="G1" s="762"/>
      <c r="H1" s="762"/>
      <c r="I1" s="762"/>
      <c r="J1" s="762"/>
      <c r="K1" s="762"/>
      <c r="L1" s="762"/>
      <c r="M1" s="762"/>
      <c r="O1" s="694" t="s">
        <v>802</v>
      </c>
    </row>
    <row r="2" spans="1:15" ht="20.25">
      <c r="A2" s="182"/>
      <c r="B2" s="182"/>
    </row>
    <row r="3" spans="1:15" ht="21">
      <c r="A3" s="753" t="s">
        <v>317</v>
      </c>
      <c r="B3" s="753"/>
      <c r="C3" s="753"/>
      <c r="D3" s="753"/>
      <c r="E3" s="753"/>
      <c r="F3" s="753"/>
      <c r="G3" s="753"/>
      <c r="H3" s="753"/>
      <c r="I3" s="753"/>
      <c r="J3" s="753"/>
      <c r="K3" s="753"/>
      <c r="L3" s="753"/>
    </row>
    <row r="4" spans="1:15" ht="18">
      <c r="A4" s="183" t="s">
        <v>330</v>
      </c>
      <c r="B4" s="183"/>
      <c r="C4" s="184"/>
      <c r="D4" s="184"/>
      <c r="E4" s="184"/>
      <c r="F4" s="184"/>
      <c r="G4" s="184"/>
      <c r="H4" s="184"/>
      <c r="I4" s="184"/>
      <c r="J4" s="184"/>
      <c r="K4" s="184"/>
      <c r="L4" s="184"/>
      <c r="M4" s="184"/>
    </row>
    <row r="5" spans="1:15">
      <c r="A5" s="185" t="s">
        <v>318</v>
      </c>
      <c r="B5" s="185"/>
      <c r="C5" s="185"/>
      <c r="D5" s="185"/>
      <c r="E5" s="185"/>
      <c r="F5" s="185"/>
      <c r="G5" s="185"/>
      <c r="H5" s="185"/>
      <c r="I5" s="185"/>
      <c r="J5" s="185"/>
      <c r="K5" s="185"/>
      <c r="L5" s="185"/>
      <c r="M5" s="185"/>
    </row>
    <row r="6" spans="1:15" ht="39">
      <c r="A6" s="186" t="s">
        <v>319</v>
      </c>
      <c r="B6" s="187" t="s">
        <v>320</v>
      </c>
      <c r="C6" s="186" t="s">
        <v>316</v>
      </c>
      <c r="D6" s="186" t="s">
        <v>252</v>
      </c>
      <c r="E6" s="186" t="s">
        <v>253</v>
      </c>
      <c r="F6" s="186" t="s">
        <v>254</v>
      </c>
      <c r="G6" s="186" t="s">
        <v>255</v>
      </c>
      <c r="H6" s="186" t="s">
        <v>256</v>
      </c>
      <c r="I6" s="186" t="s">
        <v>257</v>
      </c>
      <c r="J6" s="186" t="s">
        <v>258</v>
      </c>
      <c r="K6" s="186" t="s">
        <v>259</v>
      </c>
      <c r="L6" s="186" t="s">
        <v>260</v>
      </c>
      <c r="M6" s="186" t="s">
        <v>261</v>
      </c>
    </row>
    <row r="7" spans="1:15">
      <c r="A7" s="748">
        <v>1</v>
      </c>
      <c r="B7" s="748">
        <v>20</v>
      </c>
      <c r="C7" s="188" t="s">
        <v>321</v>
      </c>
      <c r="D7" s="189">
        <v>1.240891</v>
      </c>
      <c r="E7" s="189">
        <v>1.7348950000000001</v>
      </c>
      <c r="F7" s="189">
        <v>2.611164</v>
      </c>
      <c r="G7" s="189">
        <v>2.9757860000000003</v>
      </c>
      <c r="H7" s="189">
        <v>3.122811</v>
      </c>
      <c r="I7" s="189">
        <v>3.6521010000000005</v>
      </c>
      <c r="J7" s="189">
        <v>3.7697210000000005</v>
      </c>
      <c r="K7" s="189">
        <v>4.0226040000000003</v>
      </c>
      <c r="L7" s="189">
        <v>3.4580280000000005</v>
      </c>
      <c r="M7" s="189">
        <v>4.3401780000000008</v>
      </c>
    </row>
    <row r="8" spans="1:15">
      <c r="A8" s="749"/>
      <c r="B8" s="749"/>
      <c r="C8" s="190" t="s">
        <v>322</v>
      </c>
      <c r="D8" s="191">
        <v>1.240891</v>
      </c>
      <c r="E8" s="191">
        <v>1.7348950000000001</v>
      </c>
      <c r="F8" s="191">
        <v>2.611164</v>
      </c>
      <c r="G8" s="191">
        <v>2.9757860000000003</v>
      </c>
      <c r="H8" s="191">
        <v>3.122811</v>
      </c>
      <c r="I8" s="191">
        <v>3.6521010000000005</v>
      </c>
      <c r="J8" s="191">
        <v>3.7697210000000005</v>
      </c>
      <c r="K8" s="191">
        <v>4.0226040000000003</v>
      </c>
      <c r="L8" s="191">
        <v>3.4580280000000005</v>
      </c>
      <c r="M8" s="191">
        <v>4.3401780000000008</v>
      </c>
    </row>
    <row r="9" spans="1:15">
      <c r="A9" s="751"/>
      <c r="B9" s="751"/>
      <c r="C9" s="192" t="s">
        <v>323</v>
      </c>
      <c r="D9" s="193">
        <v>1.240891</v>
      </c>
      <c r="E9" s="193">
        <v>1.7348950000000001</v>
      </c>
      <c r="F9" s="193">
        <v>2.611164</v>
      </c>
      <c r="G9" s="193">
        <v>2.9757860000000003</v>
      </c>
      <c r="H9" s="193">
        <v>3.122811</v>
      </c>
      <c r="I9" s="193">
        <v>3.6521010000000005</v>
      </c>
      <c r="J9" s="193">
        <v>3.7697210000000005</v>
      </c>
      <c r="K9" s="193">
        <v>4.0226040000000003</v>
      </c>
      <c r="L9" s="193">
        <v>3.4580280000000005</v>
      </c>
      <c r="M9" s="193">
        <v>4.3401780000000008</v>
      </c>
    </row>
    <row r="10" spans="1:15">
      <c r="A10" s="752">
        <v>2</v>
      </c>
      <c r="B10" s="752">
        <v>20</v>
      </c>
      <c r="C10" s="194" t="s">
        <v>321</v>
      </c>
      <c r="D10" s="179">
        <v>1.3055820000000002</v>
      </c>
      <c r="E10" s="179">
        <v>1.7878240000000003</v>
      </c>
      <c r="F10" s="179">
        <v>2.7758320000000003</v>
      </c>
      <c r="G10" s="179">
        <v>3.1345730000000001</v>
      </c>
      <c r="H10" s="179">
        <v>3.2639550000000002</v>
      </c>
      <c r="I10" s="179">
        <v>3.7932450000000002</v>
      </c>
      <c r="J10" s="179">
        <v>3.9343890000000004</v>
      </c>
      <c r="K10" s="179">
        <v>4.2166770000000007</v>
      </c>
      <c r="L10" s="179">
        <v>3.6109340000000003</v>
      </c>
      <c r="M10" s="179">
        <v>4.5401320000000007</v>
      </c>
    </row>
    <row r="11" spans="1:15">
      <c r="A11" s="746"/>
      <c r="B11" s="746"/>
      <c r="C11" s="195" t="s">
        <v>322</v>
      </c>
      <c r="D11" s="179">
        <v>1.3055820000000002</v>
      </c>
      <c r="E11" s="179">
        <v>1.7878240000000003</v>
      </c>
      <c r="F11" s="179">
        <v>2.7758320000000003</v>
      </c>
      <c r="G11" s="179">
        <v>3.1345730000000001</v>
      </c>
      <c r="H11" s="179">
        <v>3.2639550000000002</v>
      </c>
      <c r="I11" s="179">
        <v>3.7932450000000002</v>
      </c>
      <c r="J11" s="179">
        <v>3.9343890000000004</v>
      </c>
      <c r="K11" s="179">
        <v>4.2166770000000007</v>
      </c>
      <c r="L11" s="179">
        <v>3.6109340000000003</v>
      </c>
      <c r="M11" s="179">
        <v>4.5401320000000007</v>
      </c>
    </row>
    <row r="12" spans="1:15">
      <c r="A12" s="747"/>
      <c r="B12" s="747"/>
      <c r="C12" s="196" t="s">
        <v>323</v>
      </c>
      <c r="D12" s="180">
        <v>1.3055820000000002</v>
      </c>
      <c r="E12" s="180">
        <v>1.7878240000000003</v>
      </c>
      <c r="F12" s="180">
        <v>2.7758320000000003</v>
      </c>
      <c r="G12" s="180">
        <v>3.1345730000000001</v>
      </c>
      <c r="H12" s="180">
        <v>3.2639550000000002</v>
      </c>
      <c r="I12" s="180">
        <v>3.7932450000000002</v>
      </c>
      <c r="J12" s="180">
        <v>3.9343890000000004</v>
      </c>
      <c r="K12" s="180">
        <v>4.2166770000000007</v>
      </c>
      <c r="L12" s="180">
        <v>3.6109340000000003</v>
      </c>
      <c r="M12" s="180">
        <v>4.5401320000000007</v>
      </c>
    </row>
    <row r="13" spans="1:15">
      <c r="A13" s="748">
        <v>3</v>
      </c>
      <c r="B13" s="748">
        <v>18</v>
      </c>
      <c r="C13" s="188" t="s">
        <v>321</v>
      </c>
      <c r="D13" s="189">
        <v>1.3408679999999999</v>
      </c>
      <c r="E13" s="189">
        <v>1.8525150000000001</v>
      </c>
      <c r="F13" s="189">
        <v>2.9934290000000003</v>
      </c>
      <c r="G13" s="189">
        <v>3.3521700000000001</v>
      </c>
      <c r="H13" s="189">
        <v>3.5050760000000003</v>
      </c>
      <c r="I13" s="189">
        <v>4.0637710000000009</v>
      </c>
      <c r="J13" s="189">
        <v>4.1990340000000002</v>
      </c>
      <c r="K13" s="189">
        <v>4.4989650000000001</v>
      </c>
      <c r="L13" s="189">
        <v>3.8461740000000004</v>
      </c>
      <c r="M13" s="189">
        <v>4.8812299999999995</v>
      </c>
    </row>
    <row r="14" spans="1:15">
      <c r="A14" s="749"/>
      <c r="B14" s="749"/>
      <c r="C14" s="190" t="s">
        <v>322</v>
      </c>
      <c r="D14" s="189">
        <v>1.3408679999999999</v>
      </c>
      <c r="E14" s="189">
        <v>1.8525150000000001</v>
      </c>
      <c r="F14" s="189">
        <v>2.9934290000000003</v>
      </c>
      <c r="G14" s="189">
        <v>3.3521700000000001</v>
      </c>
      <c r="H14" s="189">
        <v>3.5050760000000003</v>
      </c>
      <c r="I14" s="189">
        <v>4.0637710000000009</v>
      </c>
      <c r="J14" s="189">
        <v>4.1990340000000002</v>
      </c>
      <c r="K14" s="189">
        <v>4.4989650000000001</v>
      </c>
      <c r="L14" s="189">
        <v>3.8461740000000004</v>
      </c>
      <c r="M14" s="189">
        <v>4.8812299999999995</v>
      </c>
    </row>
    <row r="15" spans="1:15">
      <c r="A15" s="751"/>
      <c r="B15" s="751"/>
      <c r="C15" s="192" t="s">
        <v>323</v>
      </c>
      <c r="D15" s="193">
        <v>1.3408679999999999</v>
      </c>
      <c r="E15" s="193">
        <v>1.8525150000000001</v>
      </c>
      <c r="F15" s="193">
        <v>2.9934290000000003</v>
      </c>
      <c r="G15" s="193">
        <v>3.3521700000000001</v>
      </c>
      <c r="H15" s="193">
        <v>3.5050760000000003</v>
      </c>
      <c r="I15" s="193">
        <v>4.0637710000000009</v>
      </c>
      <c r="J15" s="193">
        <v>4.1990340000000002</v>
      </c>
      <c r="K15" s="193">
        <v>4.4989650000000001</v>
      </c>
      <c r="L15" s="193">
        <v>3.8461740000000004</v>
      </c>
      <c r="M15" s="193">
        <v>4.8812299999999995</v>
      </c>
    </row>
    <row r="16" spans="1:15">
      <c r="A16" s="752">
        <v>4</v>
      </c>
      <c r="B16" s="752">
        <v>18</v>
      </c>
      <c r="C16" s="194" t="s">
        <v>321</v>
      </c>
      <c r="D16" s="179">
        <v>1.3702730000000003</v>
      </c>
      <c r="E16" s="179">
        <v>1.8936820000000001</v>
      </c>
      <c r="F16" s="179">
        <v>3.1639780000000002</v>
      </c>
      <c r="G16" s="179">
        <v>3.5638860000000001</v>
      </c>
      <c r="H16" s="179">
        <v>3.7226729999999999</v>
      </c>
      <c r="I16" s="179">
        <v>4.3695830000000004</v>
      </c>
      <c r="J16" s="179">
        <v>4.5048459999999997</v>
      </c>
      <c r="K16" s="179">
        <v>4.775372</v>
      </c>
      <c r="L16" s="179">
        <v>3.9873180000000001</v>
      </c>
      <c r="M16" s="179">
        <v>5.1635179999999998</v>
      </c>
    </row>
    <row r="17" spans="1:13">
      <c r="A17" s="746"/>
      <c r="B17" s="746"/>
      <c r="C17" s="195" t="s">
        <v>322</v>
      </c>
      <c r="D17" s="179">
        <v>1.3702730000000003</v>
      </c>
      <c r="E17" s="179">
        <v>1.8936820000000001</v>
      </c>
      <c r="F17" s="179">
        <v>3.1639780000000002</v>
      </c>
      <c r="G17" s="179">
        <v>3.5638860000000001</v>
      </c>
      <c r="H17" s="179">
        <v>3.7226729999999999</v>
      </c>
      <c r="I17" s="179">
        <v>4.3695830000000004</v>
      </c>
      <c r="J17" s="179">
        <v>4.5048459999999997</v>
      </c>
      <c r="K17" s="179">
        <v>4.775372</v>
      </c>
      <c r="L17" s="179">
        <v>3.9873180000000001</v>
      </c>
      <c r="M17" s="179">
        <v>5.1635179999999998</v>
      </c>
    </row>
    <row r="18" spans="1:13">
      <c r="A18" s="747"/>
      <c r="B18" s="747"/>
      <c r="C18" s="196" t="s">
        <v>323</v>
      </c>
      <c r="D18" s="180">
        <v>1.3702730000000003</v>
      </c>
      <c r="E18" s="180">
        <v>1.8936820000000001</v>
      </c>
      <c r="F18" s="180">
        <v>3.1639780000000002</v>
      </c>
      <c r="G18" s="180">
        <v>3.5638860000000001</v>
      </c>
      <c r="H18" s="180">
        <v>3.7226729999999999</v>
      </c>
      <c r="I18" s="180">
        <v>4.3695830000000004</v>
      </c>
      <c r="J18" s="180">
        <v>4.5048459999999997</v>
      </c>
      <c r="K18" s="180">
        <v>4.775372</v>
      </c>
      <c r="L18" s="180">
        <v>3.9873180000000001</v>
      </c>
      <c r="M18" s="180">
        <v>5.1635179999999998</v>
      </c>
    </row>
    <row r="19" spans="1:13">
      <c r="A19" s="748">
        <v>5</v>
      </c>
      <c r="B19" s="748">
        <v>18</v>
      </c>
      <c r="C19" s="188" t="s">
        <v>321</v>
      </c>
      <c r="D19" s="189">
        <v>1.4055590000000002</v>
      </c>
      <c r="E19" s="189">
        <v>1.9348490000000003</v>
      </c>
      <c r="F19" s="189">
        <v>3.322765</v>
      </c>
      <c r="G19" s="189">
        <v>3.740316</v>
      </c>
      <c r="H19" s="189">
        <v>3.9285080000000003</v>
      </c>
      <c r="I19" s="189">
        <v>4.58718</v>
      </c>
      <c r="J19" s="189">
        <v>4.7400859999999998</v>
      </c>
      <c r="K19" s="189">
        <v>5.1399940000000006</v>
      </c>
      <c r="L19" s="189">
        <v>4.1461050000000004</v>
      </c>
      <c r="M19" s="189">
        <v>5.5399020000000005</v>
      </c>
    </row>
    <row r="20" spans="1:13">
      <c r="A20" s="749"/>
      <c r="B20" s="749"/>
      <c r="C20" s="190" t="s">
        <v>322</v>
      </c>
      <c r="D20" s="189">
        <v>1.4055590000000002</v>
      </c>
      <c r="E20" s="189">
        <v>1.9348490000000003</v>
      </c>
      <c r="F20" s="189">
        <v>3.322765</v>
      </c>
      <c r="G20" s="189">
        <v>3.740316</v>
      </c>
      <c r="H20" s="189">
        <v>3.9285080000000003</v>
      </c>
      <c r="I20" s="189">
        <v>4.58718</v>
      </c>
      <c r="J20" s="189">
        <v>4.7400859999999998</v>
      </c>
      <c r="K20" s="189">
        <v>5.1399940000000006</v>
      </c>
      <c r="L20" s="189">
        <v>4.1461050000000004</v>
      </c>
      <c r="M20" s="189">
        <v>5.5399020000000005</v>
      </c>
    </row>
    <row r="21" spans="1:13">
      <c r="A21" s="750"/>
      <c r="B21" s="750"/>
      <c r="C21" s="197" t="s">
        <v>323</v>
      </c>
      <c r="D21" s="198">
        <v>1.4055590000000002</v>
      </c>
      <c r="E21" s="198">
        <v>1.9348490000000003</v>
      </c>
      <c r="F21" s="198">
        <v>3.322765</v>
      </c>
      <c r="G21" s="198">
        <v>3.740316</v>
      </c>
      <c r="H21" s="198">
        <v>3.9285080000000003</v>
      </c>
      <c r="I21" s="198">
        <v>4.58718</v>
      </c>
      <c r="J21" s="198">
        <v>4.7400859999999998</v>
      </c>
      <c r="K21" s="198">
        <v>5.1399940000000006</v>
      </c>
      <c r="L21" s="198">
        <v>4.1461050000000004</v>
      </c>
      <c r="M21" s="198">
        <v>5.5399020000000005</v>
      </c>
    </row>
    <row r="22" spans="1:13">
      <c r="A22" s="745">
        <v>6</v>
      </c>
      <c r="B22" s="745">
        <v>18</v>
      </c>
      <c r="C22" s="195" t="s">
        <v>321</v>
      </c>
      <c r="D22" s="181">
        <v>1.4349640000000001</v>
      </c>
      <c r="E22" s="181">
        <v>1.9877780000000003</v>
      </c>
      <c r="F22" s="181">
        <v>3.5168379999999999</v>
      </c>
      <c r="G22" s="181">
        <v>3.9343890000000004</v>
      </c>
      <c r="H22" s="181">
        <v>4.052009</v>
      </c>
      <c r="I22" s="181">
        <v>4.8165390000000015</v>
      </c>
      <c r="J22" s="181">
        <v>5.0576600000000003</v>
      </c>
      <c r="K22" s="181">
        <v>5.6045930000000004</v>
      </c>
      <c r="L22" s="181">
        <v>4.3519399999999999</v>
      </c>
      <c r="M22" s="181">
        <v>5.7339750000000009</v>
      </c>
    </row>
    <row r="23" spans="1:13">
      <c r="A23" s="746"/>
      <c r="B23" s="746"/>
      <c r="C23" s="195" t="s">
        <v>322</v>
      </c>
      <c r="D23" s="181">
        <v>1.4349640000000001</v>
      </c>
      <c r="E23" s="181">
        <v>1.9877780000000003</v>
      </c>
      <c r="F23" s="181">
        <v>3.5168379999999999</v>
      </c>
      <c r="G23" s="181">
        <v>3.9343890000000004</v>
      </c>
      <c r="H23" s="181">
        <v>4.052009</v>
      </c>
      <c r="I23" s="181">
        <v>4.8165390000000015</v>
      </c>
      <c r="J23" s="181">
        <v>5.0576600000000003</v>
      </c>
      <c r="K23" s="181">
        <v>5.6045930000000004</v>
      </c>
      <c r="L23" s="181">
        <v>4.3519399999999999</v>
      </c>
      <c r="M23" s="181">
        <v>5.7339750000000009</v>
      </c>
    </row>
    <row r="24" spans="1:13">
      <c r="A24" s="747"/>
      <c r="B24" s="747"/>
      <c r="C24" s="196" t="s">
        <v>323</v>
      </c>
      <c r="D24" s="180">
        <v>1.4349640000000001</v>
      </c>
      <c r="E24" s="180">
        <v>1.9877780000000003</v>
      </c>
      <c r="F24" s="180">
        <v>3.5168379999999999</v>
      </c>
      <c r="G24" s="180">
        <v>3.9343890000000004</v>
      </c>
      <c r="H24" s="180">
        <v>4.052009</v>
      </c>
      <c r="I24" s="180">
        <v>4.8165390000000015</v>
      </c>
      <c r="J24" s="180">
        <v>5.0576600000000003</v>
      </c>
      <c r="K24" s="180">
        <v>5.6045930000000004</v>
      </c>
      <c r="L24" s="180">
        <v>4.3519399999999999</v>
      </c>
      <c r="M24" s="180">
        <v>5.7339750000000009</v>
      </c>
    </row>
    <row r="25" spans="1:13">
      <c r="A25" s="748">
        <v>7</v>
      </c>
      <c r="B25" s="748">
        <v>18</v>
      </c>
      <c r="C25" s="188" t="s">
        <v>321</v>
      </c>
      <c r="D25" s="189">
        <v>1.4643690000000003</v>
      </c>
      <c r="E25" s="189">
        <v>2.0465880000000003</v>
      </c>
      <c r="F25" s="189">
        <v>3.6697440000000006</v>
      </c>
      <c r="G25" s="189">
        <v>4.0814140000000005</v>
      </c>
      <c r="H25" s="189">
        <v>4.1578670000000004</v>
      </c>
      <c r="I25" s="189">
        <v>4.9929689999999995</v>
      </c>
      <c r="J25" s="189">
        <v>5.210566</v>
      </c>
      <c r="K25" s="189">
        <v>5.9750960000000006</v>
      </c>
      <c r="L25" s="189">
        <v>4.4695600000000004</v>
      </c>
      <c r="M25" s="189">
        <v>6.0985969999999998</v>
      </c>
    </row>
    <row r="26" spans="1:13">
      <c r="A26" s="749"/>
      <c r="B26" s="749"/>
      <c r="C26" s="190" t="s">
        <v>322</v>
      </c>
      <c r="D26" s="189">
        <v>1.4643690000000003</v>
      </c>
      <c r="E26" s="189">
        <v>2.0465880000000003</v>
      </c>
      <c r="F26" s="189">
        <v>3.6697440000000006</v>
      </c>
      <c r="G26" s="189">
        <v>4.0814140000000005</v>
      </c>
      <c r="H26" s="189">
        <v>4.1578670000000004</v>
      </c>
      <c r="I26" s="189">
        <v>4.9929689999999995</v>
      </c>
      <c r="J26" s="189">
        <v>5.210566</v>
      </c>
      <c r="K26" s="189">
        <v>5.9750960000000006</v>
      </c>
      <c r="L26" s="189">
        <v>4.4695600000000004</v>
      </c>
      <c r="M26" s="189">
        <v>6.0985969999999998</v>
      </c>
    </row>
    <row r="27" spans="1:13">
      <c r="A27" s="750"/>
      <c r="B27" s="750"/>
      <c r="C27" s="197" t="s">
        <v>323</v>
      </c>
      <c r="D27" s="198">
        <v>1.4643690000000003</v>
      </c>
      <c r="E27" s="198">
        <v>2.0465880000000003</v>
      </c>
      <c r="F27" s="198">
        <v>3.6697440000000006</v>
      </c>
      <c r="G27" s="198">
        <v>4.0814140000000005</v>
      </c>
      <c r="H27" s="198">
        <v>4.1578670000000004</v>
      </c>
      <c r="I27" s="198">
        <v>4.9929689999999995</v>
      </c>
      <c r="J27" s="198">
        <v>5.210566</v>
      </c>
      <c r="K27" s="198">
        <v>5.9750960000000006</v>
      </c>
      <c r="L27" s="198">
        <v>4.4695600000000004</v>
      </c>
      <c r="M27" s="198">
        <v>6.0985969999999998</v>
      </c>
    </row>
    <row r="28" spans="1:13">
      <c r="A28" s="178" t="s">
        <v>324</v>
      </c>
      <c r="B28" s="199"/>
      <c r="C28" s="195"/>
      <c r="D28" s="181"/>
      <c r="E28" s="181"/>
      <c r="F28" s="181"/>
      <c r="G28" s="181"/>
      <c r="H28" s="181"/>
      <c r="I28" s="181"/>
      <c r="J28" s="181"/>
    </row>
    <row r="29" spans="1:13">
      <c r="C29" s="199"/>
    </row>
    <row r="31" spans="1:13" ht="21">
      <c r="A31" s="753" t="s">
        <v>317</v>
      </c>
      <c r="B31" s="753"/>
      <c r="C31" s="753"/>
      <c r="D31" s="753"/>
      <c r="E31" s="753"/>
      <c r="F31" s="753"/>
      <c r="G31" s="753"/>
      <c r="H31" s="753"/>
      <c r="I31" s="753"/>
      <c r="J31" s="753"/>
      <c r="K31" s="753"/>
      <c r="L31" s="753"/>
    </row>
    <row r="32" spans="1:13" ht="18">
      <c r="A32" s="183" t="s">
        <v>331</v>
      </c>
      <c r="B32" s="183"/>
      <c r="C32" s="184"/>
      <c r="D32" s="184"/>
      <c r="E32" s="184"/>
      <c r="F32" s="184"/>
      <c r="G32" s="184"/>
      <c r="H32" s="184"/>
      <c r="I32" s="184"/>
      <c r="J32" s="184"/>
    </row>
    <row r="33" spans="1:10">
      <c r="A33" s="185" t="s">
        <v>318</v>
      </c>
      <c r="B33" s="185"/>
      <c r="C33" s="185"/>
      <c r="D33" s="185"/>
      <c r="E33" s="185"/>
      <c r="F33" s="185"/>
      <c r="G33" s="185"/>
      <c r="H33" s="185"/>
      <c r="I33" s="185"/>
      <c r="J33" s="185"/>
    </row>
    <row r="34" spans="1:10" ht="39">
      <c r="A34" s="186" t="s">
        <v>319</v>
      </c>
      <c r="B34" s="187" t="s">
        <v>320</v>
      </c>
      <c r="C34" s="186" t="s">
        <v>316</v>
      </c>
      <c r="D34" s="186" t="s">
        <v>269</v>
      </c>
      <c r="E34" s="186" t="s">
        <v>270</v>
      </c>
      <c r="F34" s="186" t="s">
        <v>271</v>
      </c>
      <c r="G34" s="186" t="s">
        <v>272</v>
      </c>
      <c r="H34" s="186" t="s">
        <v>273</v>
      </c>
      <c r="I34" s="186" t="s">
        <v>274</v>
      </c>
      <c r="J34" s="186" t="s">
        <v>275</v>
      </c>
    </row>
    <row r="35" spans="1:10">
      <c r="A35" s="748">
        <v>1</v>
      </c>
      <c r="B35" s="748">
        <v>20</v>
      </c>
      <c r="C35" s="188" t="s">
        <v>321</v>
      </c>
      <c r="D35" s="189">
        <v>1.0585800000000001</v>
      </c>
      <c r="E35" s="189">
        <v>1.5996319999999999</v>
      </c>
      <c r="F35" s="189">
        <v>2.5464730000000002</v>
      </c>
      <c r="G35" s="189">
        <v>2.8640470000000002</v>
      </c>
      <c r="H35" s="189">
        <v>2.9110950000000004</v>
      </c>
      <c r="I35" s="189">
        <v>3.4991950000000007</v>
      </c>
      <c r="J35" s="189">
        <v>3.6285770000000004</v>
      </c>
    </row>
    <row r="36" spans="1:10">
      <c r="A36" s="749"/>
      <c r="B36" s="749"/>
      <c r="C36" s="190" t="s">
        <v>322</v>
      </c>
      <c r="D36" s="191">
        <v>1.0585800000000001</v>
      </c>
      <c r="E36" s="191">
        <v>1.5996319999999999</v>
      </c>
      <c r="F36" s="191">
        <v>2.5464730000000002</v>
      </c>
      <c r="G36" s="191">
        <v>2.8640470000000002</v>
      </c>
      <c r="H36" s="191">
        <v>2.9110950000000004</v>
      </c>
      <c r="I36" s="191">
        <v>3.4991950000000007</v>
      </c>
      <c r="J36" s="191">
        <v>3.6285770000000004</v>
      </c>
    </row>
    <row r="37" spans="1:10">
      <c r="A37" s="751"/>
      <c r="B37" s="751"/>
      <c r="C37" s="192" t="s">
        <v>323</v>
      </c>
      <c r="D37" s="193">
        <v>1.0585800000000001</v>
      </c>
      <c r="E37" s="193">
        <v>1.5996319999999999</v>
      </c>
      <c r="F37" s="193">
        <v>2.5464730000000002</v>
      </c>
      <c r="G37" s="193">
        <v>2.8640470000000002</v>
      </c>
      <c r="H37" s="193">
        <v>2.9110950000000004</v>
      </c>
      <c r="I37" s="193">
        <v>3.4991950000000007</v>
      </c>
      <c r="J37" s="193">
        <v>3.6285770000000004</v>
      </c>
    </row>
    <row r="38" spans="1:10">
      <c r="A38" s="752">
        <v>2</v>
      </c>
      <c r="B38" s="752">
        <v>20</v>
      </c>
      <c r="C38" s="194" t="s">
        <v>321</v>
      </c>
      <c r="D38" s="179">
        <v>1.152676</v>
      </c>
      <c r="E38" s="179">
        <v>1.6525609999999999</v>
      </c>
      <c r="F38" s="179">
        <v>2.7287840000000001</v>
      </c>
      <c r="G38" s="179">
        <v>3.0169530000000004</v>
      </c>
      <c r="H38" s="179">
        <v>3.0875250000000003</v>
      </c>
      <c r="I38" s="179">
        <v>3.6579820000000001</v>
      </c>
      <c r="J38" s="179">
        <v>3.8520550000000005</v>
      </c>
    </row>
    <row r="39" spans="1:10">
      <c r="A39" s="746"/>
      <c r="B39" s="746"/>
      <c r="C39" s="195" t="s">
        <v>322</v>
      </c>
      <c r="D39" s="181">
        <v>1.152676</v>
      </c>
      <c r="E39" s="181">
        <v>1.6525609999999999</v>
      </c>
      <c r="F39" s="181">
        <v>2.7287840000000001</v>
      </c>
      <c r="G39" s="181">
        <v>3.0169530000000004</v>
      </c>
      <c r="H39" s="181">
        <v>3.0875250000000003</v>
      </c>
      <c r="I39" s="181">
        <v>3.6579820000000001</v>
      </c>
      <c r="J39" s="181">
        <v>3.8520550000000005</v>
      </c>
    </row>
    <row r="40" spans="1:10">
      <c r="A40" s="747"/>
      <c r="B40" s="747"/>
      <c r="C40" s="196" t="s">
        <v>323</v>
      </c>
      <c r="D40" s="180">
        <v>1.152676</v>
      </c>
      <c r="E40" s="180">
        <v>1.6525609999999999</v>
      </c>
      <c r="F40" s="180">
        <v>2.7287840000000001</v>
      </c>
      <c r="G40" s="180">
        <v>3.0169530000000004</v>
      </c>
      <c r="H40" s="180">
        <v>3.0875250000000003</v>
      </c>
      <c r="I40" s="180">
        <v>3.6579820000000001</v>
      </c>
      <c r="J40" s="180">
        <v>3.8520550000000005</v>
      </c>
    </row>
    <row r="41" spans="1:10">
      <c r="A41" s="748">
        <v>3</v>
      </c>
      <c r="B41" s="748">
        <v>18</v>
      </c>
      <c r="C41" s="188" t="s">
        <v>321</v>
      </c>
      <c r="D41" s="189">
        <v>1.1997240000000002</v>
      </c>
      <c r="E41" s="189">
        <v>1.7172520000000002</v>
      </c>
      <c r="F41" s="189">
        <v>2.8346420000000001</v>
      </c>
      <c r="G41" s="189">
        <v>3.2110260000000004</v>
      </c>
      <c r="H41" s="189">
        <v>3.3168840000000004</v>
      </c>
      <c r="I41" s="189">
        <v>3.9461510000000004</v>
      </c>
      <c r="J41" s="189">
        <v>4.1284619999999999</v>
      </c>
    </row>
    <row r="42" spans="1:10">
      <c r="A42" s="749"/>
      <c r="B42" s="749"/>
      <c r="C42" s="190" t="s">
        <v>322</v>
      </c>
      <c r="D42" s="191">
        <v>1.1997240000000002</v>
      </c>
      <c r="E42" s="191">
        <v>1.7172520000000002</v>
      </c>
      <c r="F42" s="191">
        <v>2.8346420000000001</v>
      </c>
      <c r="G42" s="191">
        <v>3.2110260000000004</v>
      </c>
      <c r="H42" s="191">
        <v>3.3168840000000004</v>
      </c>
      <c r="I42" s="191">
        <v>3.9461510000000004</v>
      </c>
      <c r="J42" s="191">
        <v>4.1284619999999999</v>
      </c>
    </row>
    <row r="43" spans="1:10">
      <c r="A43" s="751"/>
      <c r="B43" s="751"/>
      <c r="C43" s="192" t="s">
        <v>323</v>
      </c>
      <c r="D43" s="193">
        <v>1.1997240000000002</v>
      </c>
      <c r="E43" s="193">
        <v>1.7172520000000002</v>
      </c>
      <c r="F43" s="193">
        <v>2.8346420000000001</v>
      </c>
      <c r="G43" s="193">
        <v>3.2110260000000004</v>
      </c>
      <c r="H43" s="193">
        <v>3.3168840000000004</v>
      </c>
      <c r="I43" s="193">
        <v>3.9461510000000004</v>
      </c>
      <c r="J43" s="193">
        <v>4.1284619999999999</v>
      </c>
    </row>
    <row r="44" spans="1:10">
      <c r="A44" s="752">
        <v>4</v>
      </c>
      <c r="B44" s="752">
        <v>18</v>
      </c>
      <c r="C44" s="194" t="s">
        <v>321</v>
      </c>
      <c r="D44" s="179">
        <v>1.246772</v>
      </c>
      <c r="E44" s="179">
        <v>1.7643000000000002</v>
      </c>
      <c r="F44" s="179">
        <v>3.0404770000000001</v>
      </c>
      <c r="G44" s="179">
        <v>3.4462660000000001</v>
      </c>
      <c r="H44" s="179">
        <v>3.5286000000000004</v>
      </c>
      <c r="I44" s="179">
        <v>4.1167000000000007</v>
      </c>
      <c r="J44" s="179">
        <v>4.3166540000000007</v>
      </c>
    </row>
    <row r="45" spans="1:10">
      <c r="A45" s="746"/>
      <c r="B45" s="746"/>
      <c r="C45" s="195" t="s">
        <v>322</v>
      </c>
      <c r="D45" s="181">
        <v>1.246772</v>
      </c>
      <c r="E45" s="181">
        <v>1.7643000000000002</v>
      </c>
      <c r="F45" s="181">
        <v>3.0404770000000001</v>
      </c>
      <c r="G45" s="181">
        <v>3.4462660000000001</v>
      </c>
      <c r="H45" s="181">
        <v>3.5286000000000004</v>
      </c>
      <c r="I45" s="181">
        <v>4.1167000000000007</v>
      </c>
      <c r="J45" s="181">
        <v>4.3166540000000007</v>
      </c>
    </row>
    <row r="46" spans="1:10">
      <c r="A46" s="747"/>
      <c r="B46" s="747"/>
      <c r="C46" s="196" t="s">
        <v>323</v>
      </c>
      <c r="D46" s="180">
        <v>1.246772</v>
      </c>
      <c r="E46" s="180">
        <v>1.7643000000000002</v>
      </c>
      <c r="F46" s="180">
        <v>3.0404770000000001</v>
      </c>
      <c r="G46" s="180">
        <v>3.4462660000000001</v>
      </c>
      <c r="H46" s="180">
        <v>3.5286000000000004</v>
      </c>
      <c r="I46" s="180">
        <v>4.1167000000000007</v>
      </c>
      <c r="J46" s="180">
        <v>4.3166540000000007</v>
      </c>
    </row>
    <row r="47" spans="1:10">
      <c r="A47" s="748">
        <v>5</v>
      </c>
      <c r="B47" s="748">
        <v>18</v>
      </c>
      <c r="C47" s="188" t="s">
        <v>321</v>
      </c>
      <c r="D47" s="189">
        <v>1.2761770000000001</v>
      </c>
      <c r="E47" s="189">
        <v>1.811348</v>
      </c>
      <c r="F47" s="189">
        <v>3.2051449999999999</v>
      </c>
      <c r="G47" s="189">
        <v>3.5932910000000002</v>
      </c>
      <c r="H47" s="189">
        <v>3.6815060000000002</v>
      </c>
      <c r="I47" s="189">
        <v>4.3225350000000002</v>
      </c>
      <c r="J47" s="189">
        <v>4.575418</v>
      </c>
    </row>
    <row r="48" spans="1:10">
      <c r="A48" s="749"/>
      <c r="B48" s="749"/>
      <c r="C48" s="190" t="s">
        <v>322</v>
      </c>
      <c r="D48" s="191">
        <v>1.2761770000000001</v>
      </c>
      <c r="E48" s="191">
        <v>1.811348</v>
      </c>
      <c r="F48" s="191">
        <v>3.2051449999999999</v>
      </c>
      <c r="G48" s="191">
        <v>3.5932910000000002</v>
      </c>
      <c r="H48" s="191">
        <v>3.6815060000000002</v>
      </c>
      <c r="I48" s="191">
        <v>4.3225350000000002</v>
      </c>
      <c r="J48" s="191">
        <v>4.575418</v>
      </c>
    </row>
    <row r="49" spans="1:12">
      <c r="A49" s="750"/>
      <c r="B49" s="750"/>
      <c r="C49" s="197" t="s">
        <v>323</v>
      </c>
      <c r="D49" s="198">
        <v>1.2761770000000001</v>
      </c>
      <c r="E49" s="198">
        <v>1.811348</v>
      </c>
      <c r="F49" s="198">
        <v>3.2051449999999999</v>
      </c>
      <c r="G49" s="198">
        <v>3.5932910000000002</v>
      </c>
      <c r="H49" s="198">
        <v>3.6815060000000002</v>
      </c>
      <c r="I49" s="198">
        <v>4.3225350000000002</v>
      </c>
      <c r="J49" s="198">
        <v>4.575418</v>
      </c>
    </row>
    <row r="50" spans="1:12">
      <c r="A50" s="745">
        <v>6</v>
      </c>
      <c r="B50" s="745">
        <v>18</v>
      </c>
      <c r="C50" s="195" t="s">
        <v>321</v>
      </c>
      <c r="D50" s="181">
        <v>1.305582</v>
      </c>
      <c r="E50" s="181">
        <v>1.9172060000000002</v>
      </c>
      <c r="F50" s="181">
        <v>3.3580510000000006</v>
      </c>
      <c r="G50" s="181">
        <v>3.757959</v>
      </c>
      <c r="H50" s="181">
        <v>3.9402699999999999</v>
      </c>
      <c r="I50" s="181">
        <v>4.6518709999999999</v>
      </c>
      <c r="J50" s="181">
        <v>4.8518250000000007</v>
      </c>
    </row>
    <row r="51" spans="1:12">
      <c r="A51" s="746"/>
      <c r="B51" s="746"/>
      <c r="C51" s="195" t="s">
        <v>322</v>
      </c>
      <c r="D51" s="181">
        <v>1.305582</v>
      </c>
      <c r="E51" s="181">
        <v>1.9172060000000002</v>
      </c>
      <c r="F51" s="181">
        <v>3.3580510000000006</v>
      </c>
      <c r="G51" s="181">
        <v>3.757959</v>
      </c>
      <c r="H51" s="181">
        <v>3.9402699999999999</v>
      </c>
      <c r="I51" s="181">
        <v>4.6518709999999999</v>
      </c>
      <c r="J51" s="181">
        <v>4.8518250000000007</v>
      </c>
    </row>
    <row r="52" spans="1:12">
      <c r="A52" s="747"/>
      <c r="B52" s="747"/>
      <c r="C52" s="196" t="s">
        <v>323</v>
      </c>
      <c r="D52" s="181">
        <v>1.305582</v>
      </c>
      <c r="E52" s="181">
        <v>1.9172060000000002</v>
      </c>
      <c r="F52" s="181">
        <v>3.3580510000000006</v>
      </c>
      <c r="G52" s="181">
        <v>3.757959</v>
      </c>
      <c r="H52" s="181">
        <v>3.9402699999999999</v>
      </c>
      <c r="I52" s="181">
        <v>4.6518709999999999</v>
      </c>
      <c r="J52" s="181">
        <v>4.8518250000000007</v>
      </c>
    </row>
    <row r="53" spans="1:12">
      <c r="A53" s="748">
        <v>7</v>
      </c>
      <c r="B53" s="748">
        <v>18</v>
      </c>
      <c r="C53" s="188" t="s">
        <v>321</v>
      </c>
      <c r="D53" s="189">
        <v>1.3761540000000001</v>
      </c>
      <c r="E53" s="189">
        <v>1.9936590000000003</v>
      </c>
      <c r="F53" s="189">
        <v>3.5756480000000006</v>
      </c>
      <c r="G53" s="189">
        <v>3.9873180000000006</v>
      </c>
      <c r="H53" s="189">
        <v>4.0696520000000005</v>
      </c>
      <c r="I53" s="189">
        <v>4.8929919999999996</v>
      </c>
      <c r="J53" s="189">
        <v>5.1047080000000005</v>
      </c>
    </row>
    <row r="54" spans="1:12">
      <c r="A54" s="749"/>
      <c r="B54" s="749"/>
      <c r="C54" s="190" t="s">
        <v>322</v>
      </c>
      <c r="D54" s="191">
        <v>1.3761540000000001</v>
      </c>
      <c r="E54" s="191">
        <v>1.9936590000000003</v>
      </c>
      <c r="F54" s="191">
        <v>3.5756480000000006</v>
      </c>
      <c r="G54" s="191">
        <v>3.9873180000000006</v>
      </c>
      <c r="H54" s="191">
        <v>4.0696520000000005</v>
      </c>
      <c r="I54" s="191">
        <v>4.8929919999999996</v>
      </c>
      <c r="J54" s="191">
        <v>5.1047080000000005</v>
      </c>
    </row>
    <row r="55" spans="1:12">
      <c r="A55" s="750"/>
      <c r="B55" s="750"/>
      <c r="C55" s="197" t="s">
        <v>323</v>
      </c>
      <c r="D55" s="198">
        <v>1.3761540000000001</v>
      </c>
      <c r="E55" s="198">
        <v>1.9936590000000003</v>
      </c>
      <c r="F55" s="198">
        <v>3.5756480000000006</v>
      </c>
      <c r="G55" s="198">
        <v>3.9873180000000006</v>
      </c>
      <c r="H55" s="198">
        <v>4.0696520000000005</v>
      </c>
      <c r="I55" s="198">
        <v>4.8929919999999996</v>
      </c>
      <c r="J55" s="198">
        <v>5.1047080000000005</v>
      </c>
    </row>
    <row r="56" spans="1:12">
      <c r="A56" s="178" t="s">
        <v>324</v>
      </c>
      <c r="B56" s="199"/>
      <c r="C56" s="195"/>
      <c r="D56" s="181"/>
      <c r="E56" s="181"/>
      <c r="F56" s="181"/>
      <c r="G56" s="181"/>
      <c r="H56" s="181"/>
      <c r="I56" s="181"/>
      <c r="J56" s="181"/>
    </row>
    <row r="57" spans="1:12">
      <c r="C57" s="199"/>
    </row>
    <row r="58" spans="1:12" ht="21">
      <c r="A58" s="753" t="s">
        <v>317</v>
      </c>
      <c r="B58" s="753"/>
      <c r="C58" s="753"/>
      <c r="D58" s="753"/>
      <c r="E58" s="753"/>
      <c r="F58" s="753"/>
      <c r="G58" s="753"/>
      <c r="H58" s="753"/>
      <c r="I58" s="753"/>
      <c r="J58" s="753"/>
      <c r="K58" s="753"/>
      <c r="L58" s="753"/>
    </row>
    <row r="59" spans="1:12" ht="18">
      <c r="A59" s="183" t="s">
        <v>332</v>
      </c>
      <c r="B59" s="183"/>
      <c r="C59" s="200"/>
      <c r="D59" s="200"/>
      <c r="E59" s="200"/>
      <c r="F59" s="200"/>
      <c r="G59" s="200"/>
      <c r="H59" s="200"/>
      <c r="I59" s="200"/>
      <c r="J59" s="200"/>
    </row>
    <row r="60" spans="1:12">
      <c r="A60" s="201" t="s">
        <v>318</v>
      </c>
      <c r="B60" s="201"/>
      <c r="C60" s="201"/>
      <c r="D60" s="201"/>
      <c r="E60" s="201"/>
      <c r="F60" s="201"/>
      <c r="G60" s="201"/>
      <c r="H60" s="201"/>
      <c r="I60" s="201"/>
      <c r="J60" s="201"/>
    </row>
    <row r="61" spans="1:12" ht="39">
      <c r="A61" s="202" t="s">
        <v>319</v>
      </c>
      <c r="B61" s="187" t="s">
        <v>320</v>
      </c>
      <c r="C61" s="202" t="s">
        <v>316</v>
      </c>
      <c r="D61" s="202" t="s">
        <v>278</v>
      </c>
      <c r="E61" s="202" t="s">
        <v>279</v>
      </c>
      <c r="F61" s="202" t="s">
        <v>280</v>
      </c>
      <c r="G61" s="202" t="s">
        <v>281</v>
      </c>
      <c r="H61" s="202" t="s">
        <v>282</v>
      </c>
      <c r="I61" s="202" t="s">
        <v>283</v>
      </c>
      <c r="J61" s="202" t="s">
        <v>284</v>
      </c>
    </row>
    <row r="62" spans="1:12">
      <c r="A62" s="757">
        <v>1</v>
      </c>
      <c r="B62" s="748">
        <v>20</v>
      </c>
      <c r="C62" s="188" t="s">
        <v>321</v>
      </c>
      <c r="D62" s="189">
        <v>0.74688700000000008</v>
      </c>
      <c r="E62" s="189">
        <v>0.90567400000000009</v>
      </c>
      <c r="F62" s="189">
        <v>1.193843</v>
      </c>
      <c r="G62" s="189">
        <v>1.6643230000000002</v>
      </c>
      <c r="H62" s="189">
        <v>2.6817360000000008</v>
      </c>
      <c r="I62" s="189">
        <v>3.1580970000000006</v>
      </c>
      <c r="J62" s="189">
        <v>3.3462890000000005</v>
      </c>
    </row>
    <row r="63" spans="1:12">
      <c r="A63" s="758"/>
      <c r="B63" s="749"/>
      <c r="C63" s="190" t="s">
        <v>322</v>
      </c>
      <c r="D63" s="191">
        <v>0.74688700000000008</v>
      </c>
      <c r="E63" s="191">
        <v>0.90567400000000009</v>
      </c>
      <c r="F63" s="191">
        <v>1.193843</v>
      </c>
      <c r="G63" s="191">
        <v>1.6643230000000002</v>
      </c>
      <c r="H63" s="191">
        <v>2.6817360000000008</v>
      </c>
      <c r="I63" s="191">
        <v>3.1580970000000006</v>
      </c>
      <c r="J63" s="191">
        <v>3.3462890000000005</v>
      </c>
    </row>
    <row r="64" spans="1:12">
      <c r="A64" s="761"/>
      <c r="B64" s="751"/>
      <c r="C64" s="192" t="s">
        <v>323</v>
      </c>
      <c r="D64" s="193">
        <v>0.74688700000000008</v>
      </c>
      <c r="E64" s="193">
        <v>0.90567400000000009</v>
      </c>
      <c r="F64" s="193">
        <v>1.193843</v>
      </c>
      <c r="G64" s="193">
        <v>1.6643230000000002</v>
      </c>
      <c r="H64" s="193">
        <v>2.6817360000000008</v>
      </c>
      <c r="I64" s="193">
        <v>3.1580970000000006</v>
      </c>
      <c r="J64" s="193">
        <v>3.3462890000000005</v>
      </c>
    </row>
    <row r="65" spans="1:10">
      <c r="A65" s="754">
        <v>2</v>
      </c>
      <c r="B65" s="752">
        <v>20</v>
      </c>
      <c r="C65" s="194" t="s">
        <v>321</v>
      </c>
      <c r="D65" s="179">
        <v>0.78805400000000014</v>
      </c>
      <c r="E65" s="179">
        <v>0.94096000000000013</v>
      </c>
      <c r="F65" s="179">
        <v>1.2408910000000004</v>
      </c>
      <c r="G65" s="179">
        <v>1.7643000000000002</v>
      </c>
      <c r="H65" s="179">
        <v>2.8405230000000006</v>
      </c>
      <c r="I65" s="179">
        <v>3.3462890000000001</v>
      </c>
      <c r="J65" s="179">
        <v>3.540362</v>
      </c>
    </row>
    <row r="66" spans="1:10">
      <c r="A66" s="755"/>
      <c r="B66" s="746"/>
      <c r="C66" s="195" t="s">
        <v>322</v>
      </c>
      <c r="D66" s="181">
        <v>0.78805400000000014</v>
      </c>
      <c r="E66" s="181">
        <v>0.94096000000000013</v>
      </c>
      <c r="F66" s="181">
        <v>1.2408910000000004</v>
      </c>
      <c r="G66" s="181">
        <v>1.7643000000000002</v>
      </c>
      <c r="H66" s="181">
        <v>2.8405230000000006</v>
      </c>
      <c r="I66" s="181">
        <v>3.3462890000000001</v>
      </c>
      <c r="J66" s="181">
        <v>3.540362</v>
      </c>
    </row>
    <row r="67" spans="1:10">
      <c r="A67" s="756"/>
      <c r="B67" s="747"/>
      <c r="C67" s="196" t="s">
        <v>323</v>
      </c>
      <c r="D67" s="180">
        <v>0.78805400000000014</v>
      </c>
      <c r="E67" s="180">
        <v>0.94096000000000013</v>
      </c>
      <c r="F67" s="180">
        <v>1.2408910000000004</v>
      </c>
      <c r="G67" s="180">
        <v>1.7643000000000002</v>
      </c>
      <c r="H67" s="180">
        <v>2.8405230000000006</v>
      </c>
      <c r="I67" s="180">
        <v>3.3462890000000001</v>
      </c>
      <c r="J67" s="180">
        <v>3.540362</v>
      </c>
    </row>
    <row r="68" spans="1:10">
      <c r="A68" s="757">
        <v>3</v>
      </c>
      <c r="B68" s="748">
        <v>18</v>
      </c>
      <c r="C68" s="188" t="s">
        <v>321</v>
      </c>
      <c r="D68" s="189">
        <v>0.83510200000000001</v>
      </c>
      <c r="E68" s="189">
        <v>0.99977000000000005</v>
      </c>
      <c r="F68" s="189">
        <v>1.3232250000000001</v>
      </c>
      <c r="G68" s="189">
        <v>1.8819200000000003</v>
      </c>
      <c r="H68" s="189">
        <v>3.1110490000000004</v>
      </c>
      <c r="I68" s="189">
        <v>3.5462430000000005</v>
      </c>
      <c r="J68" s="189">
        <v>3.7403160000000004</v>
      </c>
    </row>
    <row r="69" spans="1:10">
      <c r="A69" s="758"/>
      <c r="B69" s="749"/>
      <c r="C69" s="190" t="s">
        <v>322</v>
      </c>
      <c r="D69" s="191">
        <v>0.83510200000000001</v>
      </c>
      <c r="E69" s="191">
        <v>0.99977000000000005</v>
      </c>
      <c r="F69" s="191">
        <v>1.3232250000000001</v>
      </c>
      <c r="G69" s="191">
        <v>1.8819200000000003</v>
      </c>
      <c r="H69" s="191">
        <v>3.1110490000000004</v>
      </c>
      <c r="I69" s="191">
        <v>3.5462430000000005</v>
      </c>
      <c r="J69" s="191">
        <v>3.7403160000000004</v>
      </c>
    </row>
    <row r="70" spans="1:10">
      <c r="A70" s="761"/>
      <c r="B70" s="751"/>
      <c r="C70" s="192" t="s">
        <v>323</v>
      </c>
      <c r="D70" s="193">
        <v>0.83510200000000001</v>
      </c>
      <c r="E70" s="193">
        <v>0.99977000000000005</v>
      </c>
      <c r="F70" s="193">
        <v>1.3232250000000001</v>
      </c>
      <c r="G70" s="193">
        <v>1.8819200000000003</v>
      </c>
      <c r="H70" s="193">
        <v>3.1110490000000004</v>
      </c>
      <c r="I70" s="193">
        <v>3.5462430000000005</v>
      </c>
      <c r="J70" s="193">
        <v>3.7403160000000004</v>
      </c>
    </row>
    <row r="71" spans="1:10">
      <c r="A71" s="754">
        <v>4</v>
      </c>
      <c r="B71" s="752">
        <v>18</v>
      </c>
      <c r="C71" s="194" t="s">
        <v>321</v>
      </c>
      <c r="D71" s="179">
        <v>0.87626900000000008</v>
      </c>
      <c r="E71" s="179">
        <v>1.0585800000000001</v>
      </c>
      <c r="F71" s="179">
        <v>1.4114400000000005</v>
      </c>
      <c r="G71" s="179">
        <v>2.0054210000000001</v>
      </c>
      <c r="H71" s="179">
        <v>3.3286460000000004</v>
      </c>
      <c r="I71" s="179">
        <v>3.6697440000000006</v>
      </c>
      <c r="J71" s="179">
        <v>3.8579360000000009</v>
      </c>
    </row>
    <row r="72" spans="1:10">
      <c r="A72" s="755"/>
      <c r="B72" s="746"/>
      <c r="C72" s="195" t="s">
        <v>322</v>
      </c>
      <c r="D72" s="181">
        <v>0.87626900000000008</v>
      </c>
      <c r="E72" s="181">
        <v>1.0585800000000001</v>
      </c>
      <c r="F72" s="181">
        <v>1.4114400000000005</v>
      </c>
      <c r="G72" s="181">
        <v>2.0054210000000001</v>
      </c>
      <c r="H72" s="181">
        <v>3.3286460000000004</v>
      </c>
      <c r="I72" s="181">
        <v>3.6697440000000006</v>
      </c>
      <c r="J72" s="181">
        <v>3.8579360000000009</v>
      </c>
    </row>
    <row r="73" spans="1:10">
      <c r="A73" s="756"/>
      <c r="B73" s="747"/>
      <c r="C73" s="196" t="s">
        <v>323</v>
      </c>
      <c r="D73" s="180">
        <v>0.87626900000000008</v>
      </c>
      <c r="E73" s="180">
        <v>1.0585800000000001</v>
      </c>
      <c r="F73" s="180">
        <v>1.4114400000000005</v>
      </c>
      <c r="G73" s="180">
        <v>2.0054210000000001</v>
      </c>
      <c r="H73" s="180">
        <v>3.3286460000000004</v>
      </c>
      <c r="I73" s="180">
        <v>3.6697440000000006</v>
      </c>
      <c r="J73" s="180">
        <v>3.8579360000000009</v>
      </c>
    </row>
    <row r="74" spans="1:10">
      <c r="A74" s="757">
        <v>5</v>
      </c>
      <c r="B74" s="748">
        <v>18</v>
      </c>
      <c r="C74" s="188" t="s">
        <v>321</v>
      </c>
      <c r="D74" s="189">
        <v>0.92919800000000019</v>
      </c>
      <c r="E74" s="189">
        <v>1.1350330000000002</v>
      </c>
      <c r="F74" s="189">
        <v>1.4937740000000002</v>
      </c>
      <c r="G74" s="189">
        <v>2.1171600000000002</v>
      </c>
      <c r="H74" s="189">
        <v>3.5344810000000009</v>
      </c>
      <c r="I74" s="189">
        <v>3.8873410000000006</v>
      </c>
      <c r="J74" s="189">
        <v>4.0402470000000008</v>
      </c>
    </row>
    <row r="75" spans="1:10">
      <c r="A75" s="758"/>
      <c r="B75" s="749"/>
      <c r="C75" s="190" t="s">
        <v>322</v>
      </c>
      <c r="D75" s="191">
        <v>0.92919800000000019</v>
      </c>
      <c r="E75" s="191">
        <v>1.1350330000000002</v>
      </c>
      <c r="F75" s="191">
        <v>1.4937740000000002</v>
      </c>
      <c r="G75" s="191">
        <v>2.1171600000000002</v>
      </c>
      <c r="H75" s="191">
        <v>3.5344810000000009</v>
      </c>
      <c r="I75" s="191">
        <v>3.8873410000000006</v>
      </c>
      <c r="J75" s="191">
        <v>4.0402470000000008</v>
      </c>
    </row>
    <row r="76" spans="1:10">
      <c r="A76" s="759"/>
      <c r="B76" s="750"/>
      <c r="C76" s="197" t="s">
        <v>323</v>
      </c>
      <c r="D76" s="198">
        <v>0.92919800000000019</v>
      </c>
      <c r="E76" s="198">
        <v>1.1350330000000002</v>
      </c>
      <c r="F76" s="198">
        <v>1.4937740000000002</v>
      </c>
      <c r="G76" s="198">
        <v>2.1171600000000002</v>
      </c>
      <c r="H76" s="198">
        <v>3.5344810000000009</v>
      </c>
      <c r="I76" s="198">
        <v>3.8873410000000006</v>
      </c>
      <c r="J76" s="198">
        <v>4.0402470000000008</v>
      </c>
    </row>
    <row r="77" spans="1:10">
      <c r="A77" s="760">
        <v>6</v>
      </c>
      <c r="B77" s="745">
        <v>18</v>
      </c>
      <c r="C77" s="195" t="s">
        <v>321</v>
      </c>
      <c r="D77" s="181">
        <v>0.98800800000000011</v>
      </c>
      <c r="E77" s="181">
        <v>1.193843</v>
      </c>
      <c r="F77" s="181">
        <v>1.5819890000000003</v>
      </c>
      <c r="G77" s="181">
        <v>2.2935900000000005</v>
      </c>
      <c r="H77" s="181">
        <v>3.7756020000000006</v>
      </c>
      <c r="I77" s="181">
        <v>4.1167000000000007</v>
      </c>
      <c r="J77" s="181">
        <v>4.299011000000001</v>
      </c>
    </row>
    <row r="78" spans="1:10">
      <c r="A78" s="755"/>
      <c r="B78" s="746"/>
      <c r="C78" s="195" t="s">
        <v>322</v>
      </c>
      <c r="D78" s="181">
        <v>0.98800800000000011</v>
      </c>
      <c r="E78" s="181">
        <v>1.193843</v>
      </c>
      <c r="F78" s="181">
        <v>1.5819890000000003</v>
      </c>
      <c r="G78" s="181">
        <v>2.2935900000000005</v>
      </c>
      <c r="H78" s="181">
        <v>3.7756020000000006</v>
      </c>
      <c r="I78" s="181">
        <v>4.1167000000000007</v>
      </c>
      <c r="J78" s="181">
        <v>4.299011000000001</v>
      </c>
    </row>
    <row r="79" spans="1:10">
      <c r="A79" s="756"/>
      <c r="B79" s="747"/>
      <c r="C79" s="196" t="s">
        <v>323</v>
      </c>
      <c r="D79" s="181">
        <v>0.98800800000000011</v>
      </c>
      <c r="E79" s="181">
        <v>1.193843</v>
      </c>
      <c r="F79" s="181">
        <v>1.5819890000000003</v>
      </c>
      <c r="G79" s="181">
        <v>2.2935900000000005</v>
      </c>
      <c r="H79" s="181">
        <v>3.7756020000000006</v>
      </c>
      <c r="I79" s="181">
        <v>4.1167000000000007</v>
      </c>
      <c r="J79" s="181">
        <v>4.299011000000001</v>
      </c>
    </row>
    <row r="80" spans="1:10">
      <c r="A80" s="757">
        <v>7</v>
      </c>
      <c r="B80" s="748">
        <v>18</v>
      </c>
      <c r="C80" s="188" t="s">
        <v>321</v>
      </c>
      <c r="D80" s="189">
        <v>1.0644610000000001</v>
      </c>
      <c r="E80" s="189">
        <v>1.2761770000000001</v>
      </c>
      <c r="F80" s="189">
        <v>1.6643230000000002</v>
      </c>
      <c r="G80" s="189">
        <v>2.4641390000000003</v>
      </c>
      <c r="H80" s="189">
        <v>4.0049610000000007</v>
      </c>
      <c r="I80" s="189">
        <v>4.2990110000000001</v>
      </c>
      <c r="J80" s="189">
        <v>4.5107270000000002</v>
      </c>
    </row>
    <row r="81" spans="1:13">
      <c r="A81" s="758"/>
      <c r="B81" s="749"/>
      <c r="C81" s="190" t="s">
        <v>322</v>
      </c>
      <c r="D81" s="191">
        <v>1.0644610000000001</v>
      </c>
      <c r="E81" s="191">
        <v>1.2761770000000001</v>
      </c>
      <c r="F81" s="191">
        <v>1.6643230000000002</v>
      </c>
      <c r="G81" s="191">
        <v>2.4641390000000003</v>
      </c>
      <c r="H81" s="191">
        <v>4.0049610000000007</v>
      </c>
      <c r="I81" s="191">
        <v>4.2990110000000001</v>
      </c>
      <c r="J81" s="191">
        <v>4.5107270000000002</v>
      </c>
    </row>
    <row r="82" spans="1:13">
      <c r="A82" s="759"/>
      <c r="B82" s="750"/>
      <c r="C82" s="197" t="s">
        <v>323</v>
      </c>
      <c r="D82" s="198">
        <v>1.0644610000000001</v>
      </c>
      <c r="E82" s="198">
        <v>1.2761770000000001</v>
      </c>
      <c r="F82" s="198">
        <v>1.6643230000000002</v>
      </c>
      <c r="G82" s="198">
        <v>2.4641390000000003</v>
      </c>
      <c r="H82" s="198">
        <v>4.0049610000000007</v>
      </c>
      <c r="I82" s="198">
        <v>4.2990110000000001</v>
      </c>
      <c r="J82" s="198">
        <v>4.5107270000000002</v>
      </c>
    </row>
    <row r="83" spans="1:13">
      <c r="A83" s="178" t="s">
        <v>324</v>
      </c>
      <c r="B83" s="203"/>
      <c r="C83" s="204"/>
      <c r="D83" s="181"/>
      <c r="E83" s="181"/>
      <c r="F83" s="181"/>
      <c r="G83" s="181"/>
      <c r="H83" s="181"/>
      <c r="I83" s="181"/>
      <c r="J83" s="181"/>
    </row>
    <row r="85" spans="1:13" ht="21">
      <c r="A85" s="753" t="s">
        <v>317</v>
      </c>
      <c r="B85" s="753"/>
      <c r="C85" s="753"/>
      <c r="D85" s="753"/>
      <c r="E85" s="753"/>
      <c r="F85" s="753"/>
      <c r="G85" s="753"/>
      <c r="H85" s="753"/>
      <c r="I85" s="753"/>
      <c r="J85" s="753"/>
      <c r="K85" s="753"/>
      <c r="L85" s="753"/>
    </row>
    <row r="86" spans="1:13" ht="18">
      <c r="A86" s="183" t="s">
        <v>333</v>
      </c>
      <c r="B86" s="183"/>
      <c r="C86" s="200"/>
      <c r="D86" s="200"/>
      <c r="E86" s="200"/>
      <c r="F86" s="200"/>
      <c r="G86" s="200"/>
      <c r="H86" s="200"/>
      <c r="I86" s="200"/>
      <c r="J86" s="200"/>
      <c r="K86" s="200"/>
      <c r="L86" s="200"/>
      <c r="M86" s="200"/>
    </row>
    <row r="87" spans="1:13">
      <c r="A87" s="201" t="s">
        <v>318</v>
      </c>
      <c r="B87" s="201"/>
      <c r="C87" s="201"/>
      <c r="D87" s="201"/>
      <c r="E87" s="201"/>
      <c r="F87" s="201"/>
      <c r="G87" s="201"/>
      <c r="H87" s="201"/>
      <c r="I87" s="201"/>
      <c r="J87" s="201"/>
      <c r="K87" s="201"/>
      <c r="L87" s="201"/>
      <c r="M87" s="201"/>
    </row>
    <row r="88" spans="1:13" ht="39">
      <c r="A88" s="202" t="s">
        <v>319</v>
      </c>
      <c r="B88" s="187" t="s">
        <v>320</v>
      </c>
      <c r="C88" s="202" t="s">
        <v>316</v>
      </c>
      <c r="D88" s="202" t="s">
        <v>285</v>
      </c>
      <c r="E88" s="202" t="s">
        <v>286</v>
      </c>
      <c r="F88" s="202" t="s">
        <v>287</v>
      </c>
      <c r="G88" s="202" t="s">
        <v>288</v>
      </c>
      <c r="H88" s="202" t="s">
        <v>289</v>
      </c>
      <c r="I88" s="202" t="s">
        <v>290</v>
      </c>
      <c r="J88" s="202" t="s">
        <v>291</v>
      </c>
      <c r="K88" s="202" t="s">
        <v>292</v>
      </c>
      <c r="L88" s="202" t="s">
        <v>293</v>
      </c>
      <c r="M88" s="202" t="s">
        <v>294</v>
      </c>
    </row>
    <row r="89" spans="1:13">
      <c r="A89" s="748">
        <v>1</v>
      </c>
      <c r="B89" s="748">
        <v>20</v>
      </c>
      <c r="C89" s="188" t="s">
        <v>321</v>
      </c>
      <c r="D89" s="189">
        <v>0.71160100000000004</v>
      </c>
      <c r="E89" s="189">
        <v>0.87626900000000008</v>
      </c>
      <c r="F89" s="189">
        <v>1.1644380000000001</v>
      </c>
      <c r="G89" s="189">
        <v>1.5584650000000002</v>
      </c>
      <c r="H89" s="189">
        <v>2.4817819999999999</v>
      </c>
      <c r="I89" s="189">
        <v>3.028715</v>
      </c>
      <c r="J89" s="189">
        <v>3.0875250000000003</v>
      </c>
      <c r="K89" s="189">
        <v>3.2110260000000004</v>
      </c>
      <c r="L89" s="189">
        <v>2.4523770000000003</v>
      </c>
      <c r="M89" s="189">
        <v>3.3168840000000004</v>
      </c>
    </row>
    <row r="90" spans="1:13">
      <c r="A90" s="749"/>
      <c r="B90" s="749"/>
      <c r="C90" s="190" t="s">
        <v>322</v>
      </c>
      <c r="D90" s="191">
        <v>0.71160100000000004</v>
      </c>
      <c r="E90" s="191">
        <v>0.87626900000000008</v>
      </c>
      <c r="F90" s="191">
        <v>1.1644380000000001</v>
      </c>
      <c r="G90" s="191">
        <v>1.5584650000000002</v>
      </c>
      <c r="H90" s="191">
        <v>2.4817819999999999</v>
      </c>
      <c r="I90" s="191">
        <v>3.028715</v>
      </c>
      <c r="J90" s="191">
        <v>3.0875250000000003</v>
      </c>
      <c r="K90" s="191">
        <v>3.2110260000000004</v>
      </c>
      <c r="L90" s="191">
        <v>2.4523770000000003</v>
      </c>
      <c r="M90" s="191">
        <v>3.3168840000000004</v>
      </c>
    </row>
    <row r="91" spans="1:13">
      <c r="A91" s="751"/>
      <c r="B91" s="751"/>
      <c r="C91" s="192" t="s">
        <v>323</v>
      </c>
      <c r="D91" s="193">
        <v>0.71160100000000004</v>
      </c>
      <c r="E91" s="193">
        <v>0.87626900000000008</v>
      </c>
      <c r="F91" s="193">
        <v>1.1644380000000001</v>
      </c>
      <c r="G91" s="193">
        <v>1.5584650000000002</v>
      </c>
      <c r="H91" s="193">
        <v>2.4817819999999999</v>
      </c>
      <c r="I91" s="193">
        <v>3.028715</v>
      </c>
      <c r="J91" s="193">
        <v>3.0875250000000003</v>
      </c>
      <c r="K91" s="193">
        <v>3.2110260000000004</v>
      </c>
      <c r="L91" s="193">
        <v>2.4523770000000003</v>
      </c>
      <c r="M91" s="193">
        <v>3.3168840000000004</v>
      </c>
    </row>
    <row r="92" spans="1:13">
      <c r="A92" s="752">
        <v>2</v>
      </c>
      <c r="B92" s="752">
        <v>20</v>
      </c>
      <c r="C92" s="194" t="s">
        <v>321</v>
      </c>
      <c r="D92" s="179">
        <v>0.74688700000000008</v>
      </c>
      <c r="E92" s="179">
        <v>0.91155500000000012</v>
      </c>
      <c r="F92" s="179">
        <v>1.2114860000000001</v>
      </c>
      <c r="G92" s="179">
        <v>1.6290370000000003</v>
      </c>
      <c r="H92" s="179">
        <v>2.6582120000000002</v>
      </c>
      <c r="I92" s="179">
        <v>3.1522160000000006</v>
      </c>
      <c r="J92" s="179">
        <v>3.2580740000000006</v>
      </c>
      <c r="K92" s="179">
        <v>3.3639320000000001</v>
      </c>
      <c r="L92" s="179">
        <v>2.5699970000000003</v>
      </c>
      <c r="M92" s="179">
        <v>3.5050760000000003</v>
      </c>
    </row>
    <row r="93" spans="1:13">
      <c r="A93" s="746"/>
      <c r="B93" s="746"/>
      <c r="C93" s="195" t="s">
        <v>322</v>
      </c>
      <c r="D93" s="179">
        <v>0.74688700000000008</v>
      </c>
      <c r="E93" s="179">
        <v>0.91155500000000012</v>
      </c>
      <c r="F93" s="179">
        <v>1.2114860000000001</v>
      </c>
      <c r="G93" s="179">
        <v>1.6290370000000003</v>
      </c>
      <c r="H93" s="179">
        <v>2.6582120000000002</v>
      </c>
      <c r="I93" s="179">
        <v>3.1522160000000006</v>
      </c>
      <c r="J93" s="179">
        <v>3.2580740000000006</v>
      </c>
      <c r="K93" s="179">
        <v>3.3639320000000001</v>
      </c>
      <c r="L93" s="179">
        <v>2.5699970000000003</v>
      </c>
      <c r="M93" s="179">
        <v>3.5050760000000003</v>
      </c>
    </row>
    <row r="94" spans="1:13">
      <c r="A94" s="747"/>
      <c r="B94" s="747"/>
      <c r="C94" s="196" t="s">
        <v>323</v>
      </c>
      <c r="D94" s="180">
        <v>0.74688700000000008</v>
      </c>
      <c r="E94" s="180">
        <v>0.91155500000000012</v>
      </c>
      <c r="F94" s="180">
        <v>1.2114860000000001</v>
      </c>
      <c r="G94" s="180">
        <v>1.6290370000000003</v>
      </c>
      <c r="H94" s="180">
        <v>2.6582120000000002</v>
      </c>
      <c r="I94" s="180">
        <v>3.1522160000000006</v>
      </c>
      <c r="J94" s="180">
        <v>3.2580740000000006</v>
      </c>
      <c r="K94" s="180">
        <v>3.3639320000000001</v>
      </c>
      <c r="L94" s="180">
        <v>2.5699970000000003</v>
      </c>
      <c r="M94" s="180">
        <v>3.5050760000000003</v>
      </c>
    </row>
    <row r="95" spans="1:13">
      <c r="A95" s="748">
        <v>3</v>
      </c>
      <c r="B95" s="748">
        <v>18</v>
      </c>
      <c r="C95" s="188" t="s">
        <v>321</v>
      </c>
      <c r="D95" s="189">
        <v>0.78805400000000014</v>
      </c>
      <c r="E95" s="189">
        <v>0.9586030000000002</v>
      </c>
      <c r="F95" s="189">
        <v>1.2879390000000002</v>
      </c>
      <c r="G95" s="189">
        <v>1.7407760000000001</v>
      </c>
      <c r="H95" s="189">
        <v>2.8581660000000002</v>
      </c>
      <c r="I95" s="189">
        <v>3.2698360000000002</v>
      </c>
      <c r="J95" s="189">
        <v>3.4050990000000003</v>
      </c>
      <c r="K95" s="189">
        <v>3.4521470000000005</v>
      </c>
      <c r="L95" s="189">
        <v>2.6523310000000002</v>
      </c>
      <c r="M95" s="189">
        <v>3.5756480000000006</v>
      </c>
    </row>
    <row r="96" spans="1:13">
      <c r="A96" s="749"/>
      <c r="B96" s="749"/>
      <c r="C96" s="190" t="s">
        <v>322</v>
      </c>
      <c r="D96" s="189">
        <v>0.78805400000000014</v>
      </c>
      <c r="E96" s="189">
        <v>0.9586030000000002</v>
      </c>
      <c r="F96" s="189">
        <v>1.2879390000000002</v>
      </c>
      <c r="G96" s="189">
        <v>1.7407760000000001</v>
      </c>
      <c r="H96" s="189">
        <v>2.8581660000000002</v>
      </c>
      <c r="I96" s="189">
        <v>3.2698360000000002</v>
      </c>
      <c r="J96" s="189">
        <v>3.4050990000000003</v>
      </c>
      <c r="K96" s="189">
        <v>3.4521470000000005</v>
      </c>
      <c r="L96" s="189">
        <v>2.6523310000000002</v>
      </c>
      <c r="M96" s="189">
        <v>3.5756480000000006</v>
      </c>
    </row>
    <row r="97" spans="1:13">
      <c r="A97" s="751"/>
      <c r="B97" s="751"/>
      <c r="C97" s="192" t="s">
        <v>323</v>
      </c>
      <c r="D97" s="193">
        <v>0.78805400000000014</v>
      </c>
      <c r="E97" s="193">
        <v>0.9586030000000002</v>
      </c>
      <c r="F97" s="193">
        <v>1.2879390000000002</v>
      </c>
      <c r="G97" s="193">
        <v>1.7407760000000001</v>
      </c>
      <c r="H97" s="193">
        <v>2.8581660000000002</v>
      </c>
      <c r="I97" s="193">
        <v>3.2698360000000002</v>
      </c>
      <c r="J97" s="193">
        <v>3.4050990000000003</v>
      </c>
      <c r="K97" s="193">
        <v>3.4521470000000005</v>
      </c>
      <c r="L97" s="193">
        <v>2.6523310000000002</v>
      </c>
      <c r="M97" s="193">
        <v>3.5756480000000006</v>
      </c>
    </row>
    <row r="98" spans="1:13">
      <c r="A98" s="752">
        <v>4</v>
      </c>
      <c r="B98" s="752">
        <v>18</v>
      </c>
      <c r="C98" s="194" t="s">
        <v>321</v>
      </c>
      <c r="D98" s="179">
        <v>0.8292210000000001</v>
      </c>
      <c r="E98" s="179">
        <v>1.0174130000000001</v>
      </c>
      <c r="F98" s="179">
        <v>1.3408680000000004</v>
      </c>
      <c r="G98" s="179">
        <v>1.8172290000000002</v>
      </c>
      <c r="H98" s="179">
        <v>3.0110720000000004</v>
      </c>
      <c r="I98" s="179">
        <v>3.3815750000000002</v>
      </c>
      <c r="J98" s="179">
        <v>3.5050760000000003</v>
      </c>
      <c r="K98" s="179">
        <v>3.5462430000000005</v>
      </c>
      <c r="L98" s="179">
        <v>2.7699510000000003</v>
      </c>
      <c r="M98" s="179">
        <v>3.6756250000000006</v>
      </c>
    </row>
    <row r="99" spans="1:13">
      <c r="A99" s="746"/>
      <c r="B99" s="746"/>
      <c r="C99" s="195" t="s">
        <v>322</v>
      </c>
      <c r="D99" s="179">
        <v>0.8292210000000001</v>
      </c>
      <c r="E99" s="179">
        <v>1.0174130000000001</v>
      </c>
      <c r="F99" s="179">
        <v>1.3408680000000004</v>
      </c>
      <c r="G99" s="179">
        <v>1.8172290000000002</v>
      </c>
      <c r="H99" s="179">
        <v>3.0110720000000004</v>
      </c>
      <c r="I99" s="179">
        <v>3.3815750000000002</v>
      </c>
      <c r="J99" s="179">
        <v>3.5050760000000003</v>
      </c>
      <c r="K99" s="179">
        <v>3.5462430000000005</v>
      </c>
      <c r="L99" s="179">
        <v>2.7699510000000003</v>
      </c>
      <c r="M99" s="179">
        <v>3.6756250000000006</v>
      </c>
    </row>
    <row r="100" spans="1:13">
      <c r="A100" s="747"/>
      <c r="B100" s="747"/>
      <c r="C100" s="196" t="s">
        <v>323</v>
      </c>
      <c r="D100" s="180">
        <v>0.8292210000000001</v>
      </c>
      <c r="E100" s="180">
        <v>1.0174130000000001</v>
      </c>
      <c r="F100" s="180">
        <v>1.3408680000000004</v>
      </c>
      <c r="G100" s="180">
        <v>1.8172290000000002</v>
      </c>
      <c r="H100" s="180">
        <v>3.0110720000000004</v>
      </c>
      <c r="I100" s="180">
        <v>3.3815750000000002</v>
      </c>
      <c r="J100" s="180">
        <v>3.5050760000000003</v>
      </c>
      <c r="K100" s="180">
        <v>3.5462430000000005</v>
      </c>
      <c r="L100" s="180">
        <v>2.7699510000000003</v>
      </c>
      <c r="M100" s="180">
        <v>3.6756250000000006</v>
      </c>
    </row>
    <row r="101" spans="1:13">
      <c r="A101" s="748">
        <v>5</v>
      </c>
      <c r="B101" s="748">
        <v>18</v>
      </c>
      <c r="C101" s="188" t="s">
        <v>321</v>
      </c>
      <c r="D101" s="189">
        <v>0.85862600000000011</v>
      </c>
      <c r="E101" s="189">
        <v>1.0526990000000001</v>
      </c>
      <c r="F101" s="189">
        <v>1.3702729999999999</v>
      </c>
      <c r="G101" s="189">
        <v>1.88192</v>
      </c>
      <c r="H101" s="189">
        <v>3.1051680000000004</v>
      </c>
      <c r="I101" s="189">
        <v>3.5168380000000008</v>
      </c>
      <c r="J101" s="189">
        <v>3.6226959999999999</v>
      </c>
      <c r="K101" s="189">
        <v>3.6697440000000001</v>
      </c>
      <c r="L101" s="189">
        <v>2.9463810000000001</v>
      </c>
      <c r="M101" s="189">
        <v>3.7638400000000005</v>
      </c>
    </row>
    <row r="102" spans="1:13">
      <c r="A102" s="749"/>
      <c r="B102" s="749"/>
      <c r="C102" s="190" t="s">
        <v>322</v>
      </c>
      <c r="D102" s="189">
        <v>0.85862600000000011</v>
      </c>
      <c r="E102" s="189">
        <v>1.0526990000000001</v>
      </c>
      <c r="F102" s="189">
        <v>1.3702729999999999</v>
      </c>
      <c r="G102" s="189">
        <v>1.88192</v>
      </c>
      <c r="H102" s="189">
        <v>3.1051680000000004</v>
      </c>
      <c r="I102" s="189">
        <v>3.5168380000000008</v>
      </c>
      <c r="J102" s="189">
        <v>3.6226959999999999</v>
      </c>
      <c r="K102" s="189">
        <v>3.6697440000000001</v>
      </c>
      <c r="L102" s="189">
        <v>2.9463810000000001</v>
      </c>
      <c r="M102" s="189">
        <v>3.7638400000000005</v>
      </c>
    </row>
    <row r="103" spans="1:13">
      <c r="A103" s="750"/>
      <c r="B103" s="750"/>
      <c r="C103" s="197" t="s">
        <v>323</v>
      </c>
      <c r="D103" s="198">
        <v>0.85862600000000011</v>
      </c>
      <c r="E103" s="198">
        <v>1.0526990000000001</v>
      </c>
      <c r="F103" s="198">
        <v>1.3702729999999999</v>
      </c>
      <c r="G103" s="198">
        <v>1.88192</v>
      </c>
      <c r="H103" s="198">
        <v>3.1051680000000004</v>
      </c>
      <c r="I103" s="198">
        <v>3.5168380000000008</v>
      </c>
      <c r="J103" s="198">
        <v>3.6226959999999999</v>
      </c>
      <c r="K103" s="198">
        <v>3.6697440000000001</v>
      </c>
      <c r="L103" s="198">
        <v>2.9463810000000001</v>
      </c>
      <c r="M103" s="198">
        <v>3.7638400000000005</v>
      </c>
    </row>
    <row r="104" spans="1:13">
      <c r="A104" s="745">
        <v>6</v>
      </c>
      <c r="B104" s="745">
        <v>18</v>
      </c>
      <c r="C104" s="195" t="s">
        <v>321</v>
      </c>
      <c r="D104" s="181">
        <v>0.89391200000000015</v>
      </c>
      <c r="E104" s="181">
        <v>1.1115090000000003</v>
      </c>
      <c r="F104" s="181">
        <v>1.4232020000000001</v>
      </c>
      <c r="G104" s="181">
        <v>1.981897</v>
      </c>
      <c r="H104" s="181">
        <v>3.2051450000000004</v>
      </c>
      <c r="I104" s="181">
        <v>3.6050530000000003</v>
      </c>
      <c r="J104" s="181">
        <v>3.7697210000000005</v>
      </c>
      <c r="K104" s="181">
        <v>3.8167690000000007</v>
      </c>
      <c r="L104" s="181">
        <v>3.0992869999999999</v>
      </c>
      <c r="M104" s="181">
        <v>3.9049840000000002</v>
      </c>
    </row>
    <row r="105" spans="1:13">
      <c r="A105" s="746"/>
      <c r="B105" s="746"/>
      <c r="C105" s="195" t="s">
        <v>322</v>
      </c>
      <c r="D105" s="181">
        <v>0.89391200000000015</v>
      </c>
      <c r="E105" s="181">
        <v>1.1115090000000003</v>
      </c>
      <c r="F105" s="181">
        <v>1.4232020000000001</v>
      </c>
      <c r="G105" s="181">
        <v>1.981897</v>
      </c>
      <c r="H105" s="181">
        <v>3.2051450000000004</v>
      </c>
      <c r="I105" s="181">
        <v>3.6050530000000003</v>
      </c>
      <c r="J105" s="181">
        <v>3.7697210000000005</v>
      </c>
      <c r="K105" s="181">
        <v>3.8167690000000007</v>
      </c>
      <c r="L105" s="181">
        <v>3.0992869999999999</v>
      </c>
      <c r="M105" s="181">
        <v>3.9049840000000002</v>
      </c>
    </row>
    <row r="106" spans="1:13">
      <c r="A106" s="747"/>
      <c r="B106" s="747"/>
      <c r="C106" s="196" t="s">
        <v>323</v>
      </c>
      <c r="D106" s="180">
        <v>0.89391200000000015</v>
      </c>
      <c r="E106" s="180">
        <v>1.1115090000000003</v>
      </c>
      <c r="F106" s="180">
        <v>1.4232020000000001</v>
      </c>
      <c r="G106" s="180">
        <v>1.981897</v>
      </c>
      <c r="H106" s="180">
        <v>3.2051450000000004</v>
      </c>
      <c r="I106" s="180">
        <v>3.6050530000000003</v>
      </c>
      <c r="J106" s="180">
        <v>3.7697210000000005</v>
      </c>
      <c r="K106" s="180">
        <v>3.8167690000000007</v>
      </c>
      <c r="L106" s="180">
        <v>3.0992869999999999</v>
      </c>
      <c r="M106" s="180">
        <v>3.9049840000000002</v>
      </c>
    </row>
    <row r="107" spans="1:13">
      <c r="A107" s="748">
        <v>7</v>
      </c>
      <c r="B107" s="748">
        <v>18</v>
      </c>
      <c r="C107" s="188" t="s">
        <v>321</v>
      </c>
      <c r="D107" s="189">
        <v>0.92331700000000017</v>
      </c>
      <c r="E107" s="189">
        <v>1.146795</v>
      </c>
      <c r="F107" s="189">
        <v>1.4584880000000002</v>
      </c>
      <c r="G107" s="189">
        <v>2.0524689999999999</v>
      </c>
      <c r="H107" s="189">
        <v>3.2815980000000002</v>
      </c>
      <c r="I107" s="189">
        <v>3.7461970000000004</v>
      </c>
      <c r="J107" s="189">
        <v>3.8638170000000005</v>
      </c>
      <c r="K107" s="189">
        <v>3.9343890000000004</v>
      </c>
      <c r="L107" s="189">
        <v>3.2463120000000001</v>
      </c>
      <c r="M107" s="189">
        <v>4.0108420000000002</v>
      </c>
    </row>
    <row r="108" spans="1:13">
      <c r="A108" s="749"/>
      <c r="B108" s="749"/>
      <c r="C108" s="190" t="s">
        <v>322</v>
      </c>
      <c r="D108" s="189">
        <v>0.92331700000000017</v>
      </c>
      <c r="E108" s="189">
        <v>1.146795</v>
      </c>
      <c r="F108" s="189">
        <v>1.4584880000000002</v>
      </c>
      <c r="G108" s="189">
        <v>2.0524689999999999</v>
      </c>
      <c r="H108" s="189">
        <v>3.2815980000000002</v>
      </c>
      <c r="I108" s="189">
        <v>3.7461970000000004</v>
      </c>
      <c r="J108" s="189">
        <v>3.8638170000000005</v>
      </c>
      <c r="K108" s="189">
        <v>3.9343890000000004</v>
      </c>
      <c r="L108" s="189">
        <v>3.2463120000000001</v>
      </c>
      <c r="M108" s="189">
        <v>4.0108420000000002</v>
      </c>
    </row>
    <row r="109" spans="1:13">
      <c r="A109" s="750"/>
      <c r="B109" s="750"/>
      <c r="C109" s="197" t="s">
        <v>323</v>
      </c>
      <c r="D109" s="198">
        <v>0.92331700000000017</v>
      </c>
      <c r="E109" s="198">
        <v>1.146795</v>
      </c>
      <c r="F109" s="198">
        <v>1.4584880000000002</v>
      </c>
      <c r="G109" s="198">
        <v>2.0524689999999999</v>
      </c>
      <c r="H109" s="198">
        <v>3.2815980000000002</v>
      </c>
      <c r="I109" s="198">
        <v>3.7461970000000004</v>
      </c>
      <c r="J109" s="198">
        <v>3.8638170000000005</v>
      </c>
      <c r="K109" s="198">
        <v>3.9343890000000004</v>
      </c>
      <c r="L109" s="198">
        <v>3.2463120000000001</v>
      </c>
      <c r="M109" s="198">
        <v>4.0108420000000002</v>
      </c>
    </row>
    <row r="110" spans="1:13">
      <c r="A110" s="178" t="s">
        <v>324</v>
      </c>
      <c r="B110" s="199"/>
      <c r="C110" s="195"/>
      <c r="D110" s="181"/>
      <c r="E110" s="181"/>
      <c r="F110" s="181"/>
      <c r="G110" s="181"/>
      <c r="H110" s="181"/>
      <c r="I110" s="181"/>
      <c r="J110" s="181"/>
    </row>
    <row r="111" spans="1:13">
      <c r="C111" s="199"/>
    </row>
    <row r="112" spans="1:13" ht="21">
      <c r="A112" s="753" t="s">
        <v>317</v>
      </c>
      <c r="B112" s="753"/>
      <c r="C112" s="753"/>
      <c r="D112" s="753"/>
      <c r="E112" s="753"/>
      <c r="F112" s="753"/>
      <c r="G112" s="753"/>
      <c r="H112" s="753"/>
      <c r="I112" s="753"/>
      <c r="J112" s="753"/>
      <c r="K112" s="753"/>
      <c r="L112" s="753"/>
    </row>
    <row r="113" spans="1:10" ht="18">
      <c r="A113" s="183" t="s">
        <v>334</v>
      </c>
      <c r="B113" s="183"/>
      <c r="C113" s="184"/>
      <c r="D113" s="184"/>
      <c r="E113" s="184"/>
      <c r="F113" s="184"/>
      <c r="G113" s="184"/>
      <c r="H113" s="184"/>
      <c r="I113" s="184"/>
      <c r="J113" s="184"/>
    </row>
    <row r="114" spans="1:10">
      <c r="A114" s="185" t="s">
        <v>318</v>
      </c>
      <c r="B114" s="185"/>
      <c r="C114" s="185"/>
      <c r="D114" s="185"/>
      <c r="E114" s="185"/>
      <c r="F114" s="185"/>
      <c r="G114" s="185"/>
      <c r="H114" s="185"/>
      <c r="I114" s="185"/>
      <c r="J114" s="185"/>
    </row>
    <row r="115" spans="1:10" ht="39">
      <c r="A115" s="186" t="s">
        <v>319</v>
      </c>
      <c r="B115" s="187" t="s">
        <v>320</v>
      </c>
      <c r="C115" s="186" t="s">
        <v>316</v>
      </c>
      <c r="D115" s="186" t="s">
        <v>297</v>
      </c>
      <c r="E115" s="186" t="s">
        <v>298</v>
      </c>
      <c r="F115" s="186" t="s">
        <v>299</v>
      </c>
      <c r="G115" s="186" t="s">
        <v>300</v>
      </c>
      <c r="H115" s="186" t="s">
        <v>301</v>
      </c>
      <c r="I115" s="186" t="s">
        <v>302</v>
      </c>
      <c r="J115" s="186" t="s">
        <v>303</v>
      </c>
    </row>
    <row r="116" spans="1:10">
      <c r="A116" s="748">
        <v>1</v>
      </c>
      <c r="B116" s="748">
        <v>25</v>
      </c>
      <c r="C116" s="188" t="s">
        <v>321</v>
      </c>
      <c r="D116" s="189">
        <v>31.257515000000001</v>
      </c>
      <c r="E116" s="189">
        <v>37.785425000000004</v>
      </c>
      <c r="F116" s="189">
        <v>42.578440000000008</v>
      </c>
      <c r="G116" s="189">
        <v>50.95886500000001</v>
      </c>
      <c r="H116" s="189">
        <v>76.070734999999999</v>
      </c>
      <c r="I116" s="189">
        <v>113.94437500000001</v>
      </c>
      <c r="J116" s="189">
        <v>129.55843000000002</v>
      </c>
    </row>
    <row r="117" spans="1:10">
      <c r="A117" s="749"/>
      <c r="B117" s="749"/>
      <c r="C117" s="190" t="s">
        <v>322</v>
      </c>
      <c r="D117" s="191">
        <v>28.464040000000001</v>
      </c>
      <c r="E117" s="191">
        <v>32.904195000000009</v>
      </c>
      <c r="F117" s="191">
        <v>36.726845000000004</v>
      </c>
      <c r="G117" s="191">
        <v>46.459900000000005</v>
      </c>
      <c r="H117" s="191">
        <v>67.896145000000004</v>
      </c>
      <c r="I117" s="191">
        <v>99.829975000000005</v>
      </c>
      <c r="J117" s="191">
        <v>113.415085</v>
      </c>
    </row>
    <row r="118" spans="1:10">
      <c r="A118" s="751"/>
      <c r="B118" s="751"/>
      <c r="C118" s="192" t="s">
        <v>323</v>
      </c>
      <c r="D118" s="193">
        <v>31.228110000000004</v>
      </c>
      <c r="E118" s="193">
        <v>33.903965000000007</v>
      </c>
      <c r="F118" s="193">
        <v>38.87341</v>
      </c>
      <c r="G118" s="193">
        <v>48.047770000000007</v>
      </c>
      <c r="H118" s="193">
        <v>70.660215000000008</v>
      </c>
      <c r="I118" s="193">
        <v>104.12310500000002</v>
      </c>
      <c r="J118" s="193">
        <v>118.23750500000003</v>
      </c>
    </row>
    <row r="119" spans="1:10">
      <c r="A119" s="752">
        <v>2</v>
      </c>
      <c r="B119" s="752">
        <v>25</v>
      </c>
      <c r="C119" s="194" t="s">
        <v>321</v>
      </c>
      <c r="D119" s="179">
        <v>35.138975000000002</v>
      </c>
      <c r="E119" s="179">
        <v>42.607845000000005</v>
      </c>
      <c r="F119" s="179">
        <v>49.194565000000011</v>
      </c>
      <c r="G119" s="179">
        <v>59.398100000000007</v>
      </c>
      <c r="H119" s="179">
        <v>91.537765000000007</v>
      </c>
      <c r="I119" s="179">
        <v>128.58806500000003</v>
      </c>
      <c r="J119" s="179">
        <v>144.87843500000002</v>
      </c>
    </row>
    <row r="120" spans="1:10">
      <c r="A120" s="746"/>
      <c r="B120" s="746"/>
      <c r="C120" s="195" t="s">
        <v>322</v>
      </c>
      <c r="D120" s="179">
        <v>30.404770000000006</v>
      </c>
      <c r="E120" s="179">
        <v>35.903505000000003</v>
      </c>
      <c r="F120" s="179">
        <v>43.725235000000005</v>
      </c>
      <c r="G120" s="179">
        <v>53.693530000000003</v>
      </c>
      <c r="H120" s="179">
        <v>81.775305000000017</v>
      </c>
      <c r="I120" s="179">
        <v>112.82698500000001</v>
      </c>
      <c r="J120" s="179">
        <v>127.17662500000002</v>
      </c>
    </row>
    <row r="121" spans="1:10">
      <c r="A121" s="747"/>
      <c r="B121" s="747"/>
      <c r="C121" s="196" t="s">
        <v>323</v>
      </c>
      <c r="D121" s="180">
        <v>33.168840000000003</v>
      </c>
      <c r="E121" s="180">
        <v>38.579360000000001</v>
      </c>
      <c r="F121" s="180">
        <v>45.783585000000002</v>
      </c>
      <c r="G121" s="180">
        <v>54.546275000000009</v>
      </c>
      <c r="H121" s="180">
        <v>85.245095000000006</v>
      </c>
      <c r="I121" s="180">
        <v>117.38476000000001</v>
      </c>
      <c r="J121" s="180">
        <v>132.26369000000003</v>
      </c>
    </row>
    <row r="122" spans="1:10">
      <c r="A122" s="748">
        <v>3</v>
      </c>
      <c r="B122" s="748">
        <v>20</v>
      </c>
      <c r="C122" s="188" t="s">
        <v>321</v>
      </c>
      <c r="D122" s="189">
        <v>38.549955000000004</v>
      </c>
      <c r="E122" s="189">
        <v>48.782895000000011</v>
      </c>
      <c r="F122" s="189">
        <v>54.281630000000007</v>
      </c>
      <c r="G122" s="189">
        <v>64.867429999999999</v>
      </c>
      <c r="H122" s="189">
        <v>100.85915000000001</v>
      </c>
      <c r="I122" s="189">
        <v>137.99766500000001</v>
      </c>
      <c r="J122" s="189">
        <v>156.40519500000002</v>
      </c>
    </row>
    <row r="123" spans="1:10">
      <c r="A123" s="749"/>
      <c r="B123" s="749"/>
      <c r="C123" s="190" t="s">
        <v>322</v>
      </c>
      <c r="D123" s="189">
        <v>35.168379999999999</v>
      </c>
      <c r="E123" s="189">
        <v>42.490225000000002</v>
      </c>
      <c r="F123" s="189">
        <v>48.165390000000009</v>
      </c>
      <c r="G123" s="189">
        <v>60.897755000000004</v>
      </c>
      <c r="H123" s="189">
        <v>93.360875000000007</v>
      </c>
      <c r="I123" s="189">
        <v>127.38246000000001</v>
      </c>
      <c r="J123" s="189">
        <v>144.37855000000002</v>
      </c>
    </row>
    <row r="124" spans="1:10">
      <c r="A124" s="751"/>
      <c r="B124" s="751"/>
      <c r="C124" s="192" t="s">
        <v>323</v>
      </c>
      <c r="D124" s="193">
        <v>35.315405000000005</v>
      </c>
      <c r="E124" s="193">
        <v>45.07786500000001</v>
      </c>
      <c r="F124" s="193">
        <v>51.546965000000007</v>
      </c>
      <c r="G124" s="193">
        <v>62.515030000000003</v>
      </c>
      <c r="H124" s="193">
        <v>97.330550000000017</v>
      </c>
      <c r="I124" s="193">
        <v>132.61655000000002</v>
      </c>
      <c r="J124" s="193">
        <v>150.34776500000001</v>
      </c>
    </row>
    <row r="125" spans="1:10">
      <c r="A125" s="752">
        <v>4</v>
      </c>
      <c r="B125" s="752">
        <v>20</v>
      </c>
      <c r="C125" s="194" t="s">
        <v>321</v>
      </c>
      <c r="D125" s="179">
        <v>43.519400000000005</v>
      </c>
      <c r="E125" s="179">
        <v>52.752570000000006</v>
      </c>
      <c r="F125" s="179">
        <v>62.397410000000001</v>
      </c>
      <c r="G125" s="179">
        <v>73.189045000000007</v>
      </c>
      <c r="H125" s="179">
        <v>115.00295500000001</v>
      </c>
      <c r="I125" s="179">
        <v>155.08197000000001</v>
      </c>
      <c r="J125" s="179">
        <v>173.04842500000001</v>
      </c>
    </row>
    <row r="126" spans="1:10">
      <c r="A126" s="746"/>
      <c r="B126" s="746"/>
      <c r="C126" s="195" t="s">
        <v>322</v>
      </c>
      <c r="D126" s="179">
        <v>40.578900000000004</v>
      </c>
      <c r="E126" s="179">
        <v>47.018595000000005</v>
      </c>
      <c r="F126" s="179">
        <v>55.987120000000012</v>
      </c>
      <c r="G126" s="179">
        <v>67.866740000000007</v>
      </c>
      <c r="H126" s="179">
        <v>106.32848000000001</v>
      </c>
      <c r="I126" s="179">
        <v>145.34891500000003</v>
      </c>
      <c r="J126" s="179">
        <v>161.93333500000003</v>
      </c>
    </row>
    <row r="127" spans="1:10">
      <c r="A127" s="747"/>
      <c r="B127" s="747"/>
      <c r="C127" s="196" t="s">
        <v>323</v>
      </c>
      <c r="D127" s="180">
        <v>41.666885000000001</v>
      </c>
      <c r="E127" s="180">
        <v>49.018135000000001</v>
      </c>
      <c r="F127" s="180">
        <v>60.897755000000004</v>
      </c>
      <c r="G127" s="180">
        <v>70.92486000000001</v>
      </c>
      <c r="H127" s="180">
        <v>110.82744500000001</v>
      </c>
      <c r="I127" s="180">
        <v>149.289185</v>
      </c>
      <c r="J127" s="180">
        <v>168.57886500000001</v>
      </c>
    </row>
    <row r="128" spans="1:10">
      <c r="A128" s="748">
        <v>5</v>
      </c>
      <c r="B128" s="748">
        <v>15</v>
      </c>
      <c r="C128" s="188" t="s">
        <v>321</v>
      </c>
      <c r="D128" s="189">
        <v>48.047770000000007</v>
      </c>
      <c r="E128" s="189">
        <v>56.98689000000001</v>
      </c>
      <c r="F128" s="189">
        <v>68.337220000000016</v>
      </c>
      <c r="G128" s="189">
        <v>80.775535000000005</v>
      </c>
      <c r="H128" s="189">
        <v>128.44104000000002</v>
      </c>
      <c r="I128" s="189">
        <v>168.81410500000001</v>
      </c>
      <c r="J128" s="189">
        <v>187.63330500000004</v>
      </c>
    </row>
    <row r="129" spans="1:12">
      <c r="A129" s="749"/>
      <c r="B129" s="749"/>
      <c r="C129" s="190" t="s">
        <v>322</v>
      </c>
      <c r="D129" s="189">
        <v>48.92992000000001</v>
      </c>
      <c r="E129" s="189">
        <v>53.869960000000006</v>
      </c>
      <c r="F129" s="189">
        <v>63.926470000000009</v>
      </c>
      <c r="G129" s="189">
        <v>76.894075000000015</v>
      </c>
      <c r="H129" s="189">
        <v>123.61862000000001</v>
      </c>
      <c r="I129" s="189">
        <v>160.11022500000001</v>
      </c>
      <c r="J129" s="189">
        <v>178.04727500000001</v>
      </c>
    </row>
    <row r="130" spans="1:12">
      <c r="A130" s="750"/>
      <c r="B130" s="750"/>
      <c r="C130" s="197" t="s">
        <v>323</v>
      </c>
      <c r="D130" s="198">
        <v>50.40017000000001</v>
      </c>
      <c r="E130" s="198">
        <v>55.281400000000005</v>
      </c>
      <c r="F130" s="198">
        <v>64.720405</v>
      </c>
      <c r="G130" s="198">
        <v>79.011234999999999</v>
      </c>
      <c r="H130" s="198">
        <v>128.85271</v>
      </c>
      <c r="I130" s="198">
        <v>166.66754</v>
      </c>
      <c r="J130" s="198">
        <v>185.16328500000003</v>
      </c>
    </row>
    <row r="131" spans="1:12">
      <c r="A131" s="745">
        <v>6</v>
      </c>
      <c r="B131" s="745">
        <v>15</v>
      </c>
      <c r="C131" s="195" t="s">
        <v>321</v>
      </c>
      <c r="D131" s="181">
        <v>53.428885000000001</v>
      </c>
      <c r="E131" s="181">
        <v>66.073035000000004</v>
      </c>
      <c r="F131" s="181">
        <v>77.717415000000017</v>
      </c>
      <c r="G131" s="181">
        <v>91.802410000000009</v>
      </c>
      <c r="H131" s="181">
        <v>142.14377000000002</v>
      </c>
      <c r="I131" s="181">
        <v>185.28090500000002</v>
      </c>
      <c r="J131" s="181">
        <v>206.15845500000003</v>
      </c>
    </row>
    <row r="132" spans="1:12">
      <c r="A132" s="746"/>
      <c r="B132" s="746"/>
      <c r="C132" s="195" t="s">
        <v>322</v>
      </c>
      <c r="D132" s="181">
        <v>53.017215000000007</v>
      </c>
      <c r="E132" s="181">
        <v>64.455759999999998</v>
      </c>
      <c r="F132" s="181">
        <v>76.982290000000006</v>
      </c>
      <c r="G132" s="181">
        <v>91.625980000000013</v>
      </c>
      <c r="H132" s="181">
        <v>138.99743500000002</v>
      </c>
      <c r="I132" s="181">
        <v>181.16420500000004</v>
      </c>
      <c r="J132" s="181">
        <v>201.57127500000001</v>
      </c>
    </row>
    <row r="133" spans="1:12">
      <c r="A133" s="747"/>
      <c r="B133" s="747"/>
      <c r="C133" s="196" t="s">
        <v>323</v>
      </c>
      <c r="D133" s="180">
        <v>54.605085000000003</v>
      </c>
      <c r="E133" s="180">
        <v>67.072805000000002</v>
      </c>
      <c r="F133" s="180">
        <v>81.275419999999997</v>
      </c>
      <c r="G133" s="180">
        <v>96.918880000000016</v>
      </c>
      <c r="H133" s="180">
        <v>144.84903000000003</v>
      </c>
      <c r="I133" s="180">
        <v>187.692115</v>
      </c>
      <c r="J133" s="180">
        <v>208.83431000000004</v>
      </c>
    </row>
    <row r="134" spans="1:12">
      <c r="A134" s="748">
        <v>7</v>
      </c>
      <c r="B134" s="748">
        <v>15</v>
      </c>
      <c r="C134" s="188" t="s">
        <v>321</v>
      </c>
      <c r="D134" s="189">
        <v>62.397410000000001</v>
      </c>
      <c r="E134" s="189">
        <v>79.246475000000004</v>
      </c>
      <c r="F134" s="189">
        <v>94.125405000000015</v>
      </c>
      <c r="G134" s="189">
        <v>112.62115000000001</v>
      </c>
      <c r="H134" s="189">
        <v>163.08013000000003</v>
      </c>
      <c r="I134" s="189">
        <v>195.27860500000003</v>
      </c>
      <c r="J134" s="189">
        <v>210.77504000000002</v>
      </c>
    </row>
    <row r="135" spans="1:12">
      <c r="A135" s="749"/>
      <c r="B135" s="749"/>
      <c r="C135" s="190" t="s">
        <v>322</v>
      </c>
      <c r="D135" s="189">
        <v>60.69192000000001</v>
      </c>
      <c r="E135" s="189">
        <v>76.335380000000015</v>
      </c>
      <c r="F135" s="189">
        <v>92.831585000000004</v>
      </c>
      <c r="G135" s="189">
        <v>111.32733000000002</v>
      </c>
      <c r="H135" s="189">
        <v>158.69878500000004</v>
      </c>
      <c r="I135" s="189">
        <v>190.13273000000004</v>
      </c>
      <c r="J135" s="189">
        <v>204.98225500000004</v>
      </c>
    </row>
    <row r="136" spans="1:12">
      <c r="A136" s="750"/>
      <c r="B136" s="750"/>
      <c r="C136" s="197" t="s">
        <v>323</v>
      </c>
      <c r="D136" s="198">
        <v>63.22075000000001</v>
      </c>
      <c r="E136" s="198">
        <v>79.511120000000005</v>
      </c>
      <c r="F136" s="198">
        <v>96.713045000000008</v>
      </c>
      <c r="G136" s="198">
        <v>115.88510500000002</v>
      </c>
      <c r="H136" s="198">
        <v>165.10907500000002</v>
      </c>
      <c r="I136" s="198">
        <v>197.98386500000001</v>
      </c>
      <c r="J136" s="198">
        <v>213.30387000000002</v>
      </c>
    </row>
    <row r="137" spans="1:12">
      <c r="B137" s="205"/>
      <c r="C137" s="199"/>
    </row>
    <row r="138" spans="1:12">
      <c r="A138" s="748" t="s">
        <v>325</v>
      </c>
      <c r="B138" s="188"/>
      <c r="C138" s="188" t="s">
        <v>326</v>
      </c>
      <c r="D138" s="189" t="s">
        <v>297</v>
      </c>
      <c r="E138" s="189" t="s">
        <v>298</v>
      </c>
      <c r="F138" s="189" t="s">
        <v>299</v>
      </c>
      <c r="G138" s="189" t="s">
        <v>300</v>
      </c>
      <c r="H138" s="189" t="s">
        <v>301</v>
      </c>
      <c r="I138" s="189" t="s">
        <v>302</v>
      </c>
      <c r="J138" s="189" t="s">
        <v>303</v>
      </c>
    </row>
    <row r="139" spans="1:12">
      <c r="A139" s="749"/>
      <c r="B139" s="190"/>
      <c r="C139" s="190" t="s">
        <v>327</v>
      </c>
      <c r="D139" s="191">
        <v>63</v>
      </c>
      <c r="E139" s="191">
        <v>63</v>
      </c>
      <c r="F139" s="191">
        <v>63</v>
      </c>
      <c r="G139" s="191">
        <v>63</v>
      </c>
      <c r="H139" s="191">
        <v>63</v>
      </c>
      <c r="I139" s="191">
        <v>63</v>
      </c>
      <c r="J139" s="191">
        <v>63</v>
      </c>
    </row>
    <row r="140" spans="1:12">
      <c r="A140" s="749"/>
      <c r="B140" s="190"/>
      <c r="C140" s="190">
        <v>6</v>
      </c>
      <c r="D140" s="191">
        <v>65.099999999999994</v>
      </c>
      <c r="E140" s="191">
        <v>65.099999999999994</v>
      </c>
      <c r="F140" s="191">
        <v>65.099999999999994</v>
      </c>
      <c r="G140" s="191">
        <v>65.099999999999994</v>
      </c>
      <c r="H140" s="191">
        <v>65.099999999999994</v>
      </c>
      <c r="I140" s="191">
        <v>65.099999999999994</v>
      </c>
      <c r="J140" s="191">
        <v>65.099999999999994</v>
      </c>
    </row>
    <row r="141" spans="1:12">
      <c r="A141" s="750"/>
      <c r="B141" s="197"/>
      <c r="C141" s="197">
        <v>7</v>
      </c>
      <c r="D141" s="198">
        <v>86.699999999999989</v>
      </c>
      <c r="E141" s="198">
        <v>86.699999999999989</v>
      </c>
      <c r="F141" s="198">
        <v>86.699999999999989</v>
      </c>
      <c r="G141" s="198">
        <v>86.699999999999989</v>
      </c>
      <c r="H141" s="198">
        <v>86.699999999999989</v>
      </c>
      <c r="I141" s="198">
        <v>86.699999999999989</v>
      </c>
      <c r="J141" s="198">
        <v>86.699999999999989</v>
      </c>
    </row>
    <row r="142" spans="1:12">
      <c r="A142" s="178" t="s">
        <v>328</v>
      </c>
      <c r="B142" s="195"/>
      <c r="C142" s="195"/>
      <c r="D142" s="181"/>
      <c r="E142" s="181"/>
      <c r="F142" s="181"/>
      <c r="G142" s="181"/>
      <c r="H142" s="181"/>
      <c r="I142" s="181"/>
      <c r="J142" s="181"/>
    </row>
    <row r="143" spans="1:12">
      <c r="B143" s="205"/>
      <c r="C143" s="199"/>
    </row>
    <row r="144" spans="1:12" ht="21">
      <c r="A144" s="753" t="s">
        <v>317</v>
      </c>
      <c r="B144" s="753"/>
      <c r="C144" s="753"/>
      <c r="D144" s="753"/>
      <c r="E144" s="753"/>
      <c r="F144" s="753"/>
      <c r="G144" s="753"/>
      <c r="H144" s="753"/>
      <c r="I144" s="753"/>
      <c r="J144" s="753"/>
      <c r="K144" s="753"/>
      <c r="L144" s="753"/>
    </row>
    <row r="145" spans="1:13" ht="18">
      <c r="A145" s="183" t="s">
        <v>335</v>
      </c>
      <c r="B145" s="183"/>
      <c r="C145" s="184"/>
      <c r="D145" s="184"/>
      <c r="E145" s="184"/>
      <c r="F145" s="184"/>
      <c r="G145" s="184"/>
      <c r="H145" s="184"/>
      <c r="I145" s="184"/>
      <c r="J145" s="184"/>
      <c r="K145" s="184"/>
      <c r="L145" s="184"/>
      <c r="M145" s="184"/>
    </row>
    <row r="146" spans="1:13">
      <c r="A146" s="185" t="s">
        <v>318</v>
      </c>
      <c r="B146" s="185"/>
      <c r="C146" s="185"/>
      <c r="D146" s="185"/>
      <c r="E146" s="185"/>
      <c r="F146" s="185"/>
      <c r="G146" s="185"/>
      <c r="H146" s="185"/>
      <c r="I146" s="185"/>
      <c r="J146" s="185"/>
      <c r="K146" s="185"/>
      <c r="L146" s="185"/>
      <c r="M146" s="185"/>
    </row>
    <row r="147" spans="1:13" ht="39">
      <c r="A147" s="186" t="s">
        <v>319</v>
      </c>
      <c r="B147" s="187" t="s">
        <v>320</v>
      </c>
      <c r="C147" s="186" t="s">
        <v>316</v>
      </c>
      <c r="D147" s="186" t="s">
        <v>305</v>
      </c>
      <c r="E147" s="186" t="s">
        <v>306</v>
      </c>
      <c r="F147" s="186" t="s">
        <v>307</v>
      </c>
      <c r="G147" s="186" t="s">
        <v>308</v>
      </c>
      <c r="H147" s="186" t="s">
        <v>309</v>
      </c>
      <c r="I147" s="186" t="s">
        <v>310</v>
      </c>
      <c r="J147" s="186" t="s">
        <v>311</v>
      </c>
      <c r="K147" s="186" t="s">
        <v>312</v>
      </c>
      <c r="L147" s="186" t="s">
        <v>313</v>
      </c>
      <c r="M147" s="186" t="s">
        <v>314</v>
      </c>
    </row>
    <row r="148" spans="1:13">
      <c r="A148" s="748">
        <v>1</v>
      </c>
      <c r="B148" s="748">
        <v>25</v>
      </c>
      <c r="C148" s="188" t="s">
        <v>329</v>
      </c>
      <c r="D148" s="189">
        <v>23.347570000000005</v>
      </c>
      <c r="E148" s="189">
        <v>28.775733000000002</v>
      </c>
      <c r="F148" s="189">
        <v>31.104609000000004</v>
      </c>
      <c r="G148" s="189">
        <v>37.091467000000002</v>
      </c>
      <c r="H148" s="189">
        <v>46.330518000000005</v>
      </c>
      <c r="I148" s="189">
        <v>54.299273000000007</v>
      </c>
      <c r="J148" s="189">
        <v>62.96198600000001</v>
      </c>
      <c r="K148" s="189">
        <v>176.71228800000003</v>
      </c>
      <c r="L148" s="189">
        <v>194.28471600000003</v>
      </c>
      <c r="M148" s="189">
        <v>192.74389400000004</v>
      </c>
    </row>
    <row r="149" spans="1:13">
      <c r="A149" s="749"/>
      <c r="B149" s="749"/>
      <c r="C149" s="190" t="s">
        <v>322</v>
      </c>
      <c r="D149" s="191">
        <v>20.242402000000002</v>
      </c>
      <c r="E149" s="191">
        <v>25.000131000000003</v>
      </c>
      <c r="F149" s="191">
        <v>27.040838000000004</v>
      </c>
      <c r="G149" s="191">
        <v>32.292571000000002</v>
      </c>
      <c r="H149" s="191">
        <v>40.202516000000003</v>
      </c>
      <c r="I149" s="191">
        <v>46.900975000000003</v>
      </c>
      <c r="J149" s="189">
        <v>54.393369</v>
      </c>
      <c r="K149" s="189">
        <v>151.50044100000002</v>
      </c>
      <c r="L149" s="189">
        <v>166.53815800000001</v>
      </c>
      <c r="M149" s="189">
        <v>164.73269100000002</v>
      </c>
    </row>
    <row r="150" spans="1:13">
      <c r="A150" s="751"/>
      <c r="B150" s="751"/>
      <c r="C150" s="192" t="s">
        <v>323</v>
      </c>
      <c r="D150" s="193">
        <v>20.642310000000002</v>
      </c>
      <c r="E150" s="193">
        <v>25.611755000000006</v>
      </c>
      <c r="F150" s="193">
        <v>27.699510000000004</v>
      </c>
      <c r="G150" s="193">
        <v>33.086506</v>
      </c>
      <c r="H150" s="193">
        <v>41.125833000000007</v>
      </c>
      <c r="I150" s="193">
        <v>48.053651000000009</v>
      </c>
      <c r="J150" s="193">
        <v>55.734237000000007</v>
      </c>
      <c r="K150" s="193">
        <v>154.85261100000002</v>
      </c>
      <c r="L150" s="193">
        <v>170.20790200000002</v>
      </c>
      <c r="M150" s="193">
        <v>168.71412800000002</v>
      </c>
    </row>
    <row r="151" spans="1:13">
      <c r="A151" s="752">
        <v>2</v>
      </c>
      <c r="B151" s="752">
        <v>25</v>
      </c>
      <c r="C151" s="194" t="s">
        <v>329</v>
      </c>
      <c r="D151" s="179">
        <v>25.123632000000001</v>
      </c>
      <c r="E151" s="179">
        <v>30.716463000000005</v>
      </c>
      <c r="F151" s="179">
        <v>32.998291000000002</v>
      </c>
      <c r="G151" s="179">
        <v>39.285080000000001</v>
      </c>
      <c r="H151" s="179">
        <v>48.888753000000001</v>
      </c>
      <c r="I151" s="179">
        <v>57.263297000000009</v>
      </c>
      <c r="J151" s="179">
        <v>67.707953000000003</v>
      </c>
      <c r="K151" s="179">
        <v>190.60321000000005</v>
      </c>
      <c r="L151" s="179">
        <v>209.46945800000003</v>
      </c>
      <c r="M151" s="179">
        <v>209.03426400000004</v>
      </c>
    </row>
    <row r="152" spans="1:13">
      <c r="A152" s="746"/>
      <c r="B152" s="746"/>
      <c r="C152" s="195" t="s">
        <v>322</v>
      </c>
      <c r="D152" s="179">
        <v>22.006702000000004</v>
      </c>
      <c r="E152" s="179">
        <v>26.652692000000002</v>
      </c>
      <c r="F152" s="179">
        <v>28.858067000000002</v>
      </c>
      <c r="G152" s="179">
        <v>34.592042000000006</v>
      </c>
      <c r="H152" s="179">
        <v>42.972467000000009</v>
      </c>
      <c r="I152" s="179">
        <v>50.164930000000005</v>
      </c>
      <c r="J152" s="179">
        <v>59.33340900000001</v>
      </c>
      <c r="K152" s="179">
        <v>165.94417700000002</v>
      </c>
      <c r="L152" s="179">
        <v>182.32276200000001</v>
      </c>
      <c r="M152" s="179">
        <v>181.39944500000001</v>
      </c>
    </row>
    <row r="153" spans="1:13">
      <c r="A153" s="747"/>
      <c r="B153" s="747"/>
      <c r="C153" s="196" t="s">
        <v>323</v>
      </c>
      <c r="D153" s="180">
        <v>22.441896000000003</v>
      </c>
      <c r="E153" s="180">
        <v>27.181982000000001</v>
      </c>
      <c r="F153" s="180">
        <v>29.563787000000005</v>
      </c>
      <c r="G153" s="180">
        <v>35.344810000000003</v>
      </c>
      <c r="H153" s="180">
        <v>44.036928000000003</v>
      </c>
      <c r="I153" s="180">
        <v>51.229391000000007</v>
      </c>
      <c r="J153" s="180">
        <v>60.80365900000001</v>
      </c>
      <c r="K153" s="180">
        <v>169.28458500000002</v>
      </c>
      <c r="L153" s="180">
        <v>185.96898200000004</v>
      </c>
      <c r="M153" s="180">
        <v>185.23385700000003</v>
      </c>
    </row>
    <row r="154" spans="1:13">
      <c r="A154" s="748">
        <v>3</v>
      </c>
      <c r="B154" s="748">
        <v>20</v>
      </c>
      <c r="C154" s="188" t="s">
        <v>329</v>
      </c>
      <c r="D154" s="189">
        <v>26.717383000000002</v>
      </c>
      <c r="E154" s="189">
        <v>33.015934000000001</v>
      </c>
      <c r="F154" s="189">
        <v>35.333048000000005</v>
      </c>
      <c r="G154" s="189">
        <v>42.272628000000005</v>
      </c>
      <c r="H154" s="189">
        <v>52.499687000000002</v>
      </c>
      <c r="I154" s="189">
        <v>61.49173600000001</v>
      </c>
      <c r="J154" s="189">
        <v>71.995202000000006</v>
      </c>
      <c r="K154" s="189">
        <v>201.71830000000003</v>
      </c>
      <c r="L154" s="189">
        <v>221.76074800000001</v>
      </c>
      <c r="M154" s="189">
        <v>221.30203000000003</v>
      </c>
    </row>
    <row r="155" spans="1:13">
      <c r="A155" s="749"/>
      <c r="B155" s="749"/>
      <c r="C155" s="190" t="s">
        <v>322</v>
      </c>
      <c r="D155" s="189">
        <v>23.659263000000006</v>
      </c>
      <c r="E155" s="189">
        <v>29.093307000000003</v>
      </c>
      <c r="F155" s="189">
        <v>31.322206000000001</v>
      </c>
      <c r="G155" s="189">
        <v>37.432565000000004</v>
      </c>
      <c r="H155" s="189">
        <v>46.383447000000011</v>
      </c>
      <c r="I155" s="189">
        <v>54.328678000000004</v>
      </c>
      <c r="J155" s="189">
        <v>63.532443000000008</v>
      </c>
      <c r="K155" s="189">
        <v>176.68876400000002</v>
      </c>
      <c r="L155" s="189">
        <v>194.24354900000003</v>
      </c>
      <c r="M155" s="189">
        <v>193.18496900000002</v>
      </c>
    </row>
    <row r="156" spans="1:13">
      <c r="A156" s="751"/>
      <c r="B156" s="751"/>
      <c r="C156" s="192" t="s">
        <v>323</v>
      </c>
      <c r="D156" s="193">
        <v>24.241482000000001</v>
      </c>
      <c r="E156" s="193">
        <v>29.669645000000006</v>
      </c>
      <c r="F156" s="193">
        <v>32.080855000000007</v>
      </c>
      <c r="G156" s="193">
        <v>38.355882000000001</v>
      </c>
      <c r="H156" s="193">
        <v>47.524361000000006</v>
      </c>
      <c r="I156" s="193">
        <v>55.669546000000004</v>
      </c>
      <c r="J156" s="193">
        <v>65.108551000000006</v>
      </c>
      <c r="K156" s="193">
        <v>180.29381700000002</v>
      </c>
      <c r="L156" s="193">
        <v>198.21910500000004</v>
      </c>
      <c r="M156" s="193">
        <v>197.61336200000002</v>
      </c>
    </row>
    <row r="157" spans="1:13">
      <c r="A157" s="752">
        <v>4</v>
      </c>
      <c r="B157" s="752">
        <v>20</v>
      </c>
      <c r="C157" s="194" t="s">
        <v>329</v>
      </c>
      <c r="D157" s="179">
        <v>28.234681000000002</v>
      </c>
      <c r="E157" s="179">
        <v>34.76847200000001</v>
      </c>
      <c r="F157" s="179">
        <v>37.062062000000005</v>
      </c>
      <c r="G157" s="179">
        <v>44.26040600000001</v>
      </c>
      <c r="H157" s="179">
        <v>55.275519000000003</v>
      </c>
      <c r="I157" s="179">
        <v>65.132075</v>
      </c>
      <c r="J157" s="179">
        <v>76.300094000000016</v>
      </c>
      <c r="K157" s="179">
        <v>215.90915300000003</v>
      </c>
      <c r="L157" s="179">
        <v>237.38068400000003</v>
      </c>
      <c r="M157" s="179">
        <v>234.71071000000003</v>
      </c>
    </row>
    <row r="158" spans="1:13">
      <c r="A158" s="746"/>
      <c r="B158" s="746"/>
      <c r="C158" s="195" t="s">
        <v>322</v>
      </c>
      <c r="D158" s="179">
        <v>25.070703000000005</v>
      </c>
      <c r="E158" s="179">
        <v>31.139895000000006</v>
      </c>
      <c r="F158" s="179">
        <v>33.233530999999999</v>
      </c>
      <c r="G158" s="179">
        <v>39.437986000000009</v>
      </c>
      <c r="H158" s="179">
        <v>49.171041000000002</v>
      </c>
      <c r="I158" s="179">
        <v>58.292472000000011</v>
      </c>
      <c r="J158" s="179">
        <v>68.178433000000012</v>
      </c>
      <c r="K158" s="179">
        <v>192.40279600000002</v>
      </c>
      <c r="L158" s="179">
        <v>211.52780800000002</v>
      </c>
      <c r="M158" s="179">
        <v>208.46380700000003</v>
      </c>
    </row>
    <row r="159" spans="1:13">
      <c r="A159" s="747"/>
      <c r="B159" s="747"/>
      <c r="C159" s="196" t="s">
        <v>323</v>
      </c>
      <c r="D159" s="180">
        <v>25.570588000000004</v>
      </c>
      <c r="E159" s="180">
        <v>31.798567000000002</v>
      </c>
      <c r="F159" s="180">
        <v>33.968656000000003</v>
      </c>
      <c r="G159" s="180">
        <v>40.414232000000005</v>
      </c>
      <c r="H159" s="180">
        <v>50.294312000000005</v>
      </c>
      <c r="I159" s="180">
        <v>59.739198000000009</v>
      </c>
      <c r="J159" s="180">
        <v>69.801589000000007</v>
      </c>
      <c r="K159" s="180">
        <v>196.24897000000001</v>
      </c>
      <c r="L159" s="180">
        <v>215.75624700000003</v>
      </c>
      <c r="M159" s="180">
        <v>212.68636500000005</v>
      </c>
    </row>
    <row r="160" spans="1:13">
      <c r="A160" s="748">
        <v>5</v>
      </c>
      <c r="B160" s="748">
        <v>15</v>
      </c>
      <c r="C160" s="188" t="s">
        <v>329</v>
      </c>
      <c r="D160" s="189">
        <v>29.946052000000005</v>
      </c>
      <c r="E160" s="189">
        <v>37.020895000000003</v>
      </c>
      <c r="F160" s="189">
        <v>40.020205000000004</v>
      </c>
      <c r="G160" s="189">
        <v>47.636100000000006</v>
      </c>
      <c r="H160" s="189">
        <v>59.939152000000007</v>
      </c>
      <c r="I160" s="189">
        <v>69.842756000000008</v>
      </c>
      <c r="J160" s="189">
        <v>80.97548900000001</v>
      </c>
      <c r="K160" s="189">
        <v>232.09954600000003</v>
      </c>
      <c r="L160" s="189">
        <v>255.16482800000003</v>
      </c>
      <c r="M160" s="189">
        <v>251.17751000000004</v>
      </c>
    </row>
    <row r="161" spans="1:13">
      <c r="A161" s="749"/>
      <c r="B161" s="749"/>
      <c r="C161" s="190" t="s">
        <v>322</v>
      </c>
      <c r="D161" s="189">
        <v>27.434865000000002</v>
      </c>
      <c r="E161" s="189">
        <v>33.380556000000006</v>
      </c>
      <c r="F161" s="189">
        <v>36.256365000000002</v>
      </c>
      <c r="G161" s="189">
        <v>43.160659000000003</v>
      </c>
      <c r="H161" s="189">
        <v>54.005223000000008</v>
      </c>
      <c r="I161" s="189">
        <v>63.144297000000009</v>
      </c>
      <c r="J161" s="189">
        <v>73.059663000000015</v>
      </c>
      <c r="K161" s="189">
        <v>210.82796900000002</v>
      </c>
      <c r="L161" s="189">
        <v>231.77021000000005</v>
      </c>
      <c r="M161" s="189">
        <v>227.42415100000005</v>
      </c>
    </row>
    <row r="162" spans="1:13">
      <c r="A162" s="750"/>
      <c r="B162" s="750"/>
      <c r="C162" s="197" t="s">
        <v>323</v>
      </c>
      <c r="D162" s="198">
        <v>27.981798000000001</v>
      </c>
      <c r="E162" s="198">
        <v>34.045109000000004</v>
      </c>
      <c r="F162" s="198">
        <v>37.144396000000008</v>
      </c>
      <c r="G162" s="198">
        <v>44.225120000000004</v>
      </c>
      <c r="H162" s="198">
        <v>55.287281000000007</v>
      </c>
      <c r="I162" s="198">
        <v>64.667476000000008</v>
      </c>
      <c r="J162" s="198">
        <v>74.771034000000014</v>
      </c>
      <c r="K162" s="198">
        <v>215.03876500000004</v>
      </c>
      <c r="L162" s="198">
        <v>236.40443800000003</v>
      </c>
      <c r="M162" s="198">
        <v>232.26421400000004</v>
      </c>
    </row>
    <row r="163" spans="1:13">
      <c r="A163" s="745">
        <v>6</v>
      </c>
      <c r="B163" s="745">
        <v>15</v>
      </c>
      <c r="C163" s="195" t="s">
        <v>329</v>
      </c>
      <c r="D163" s="181">
        <v>31.922068000000003</v>
      </c>
      <c r="E163" s="181">
        <v>39.149817000000006</v>
      </c>
      <c r="F163" s="181">
        <v>42.67841700000001</v>
      </c>
      <c r="G163" s="181">
        <v>50.923579000000011</v>
      </c>
      <c r="H163" s="181">
        <v>63.332489000000002</v>
      </c>
      <c r="I163" s="181">
        <v>75.09448900000001</v>
      </c>
      <c r="J163" s="181">
        <v>85.574431000000004</v>
      </c>
      <c r="K163" s="181">
        <v>246.83145100000004</v>
      </c>
      <c r="L163" s="181">
        <v>271.61398500000007</v>
      </c>
      <c r="M163" s="181">
        <v>266.16817900000007</v>
      </c>
    </row>
    <row r="164" spans="1:13">
      <c r="A164" s="746"/>
      <c r="B164" s="746"/>
      <c r="C164" s="195" t="s">
        <v>322</v>
      </c>
      <c r="D164" s="181">
        <v>29.587311000000003</v>
      </c>
      <c r="E164" s="181">
        <v>36.421033000000001</v>
      </c>
      <c r="F164" s="181">
        <v>39.573249000000011</v>
      </c>
      <c r="G164" s="181">
        <v>47.08916700000001</v>
      </c>
      <c r="H164" s="181">
        <v>58.562998000000007</v>
      </c>
      <c r="I164" s="181">
        <v>69.625159000000011</v>
      </c>
      <c r="J164" s="181">
        <v>78.993592000000007</v>
      </c>
      <c r="K164" s="181">
        <v>228.929687</v>
      </c>
      <c r="L164" s="181">
        <v>251.90087300000002</v>
      </c>
      <c r="M164" s="181">
        <v>246.14925500000004</v>
      </c>
    </row>
    <row r="165" spans="1:13">
      <c r="A165" s="747"/>
      <c r="B165" s="747"/>
      <c r="C165" s="196" t="s">
        <v>323</v>
      </c>
      <c r="D165" s="180">
        <v>30.310674000000002</v>
      </c>
      <c r="E165" s="180">
        <v>37.144396000000008</v>
      </c>
      <c r="F165" s="180">
        <v>40.55537600000001</v>
      </c>
      <c r="G165" s="180">
        <v>48.224200000000003</v>
      </c>
      <c r="H165" s="180">
        <v>60.02148600000001</v>
      </c>
      <c r="I165" s="180">
        <v>71.14833800000001</v>
      </c>
      <c r="J165" s="180">
        <v>80.940203000000011</v>
      </c>
      <c r="K165" s="180">
        <v>233.52862900000005</v>
      </c>
      <c r="L165" s="180">
        <v>256.96441400000003</v>
      </c>
      <c r="M165" s="180">
        <v>251.56565600000002</v>
      </c>
    </row>
    <row r="166" spans="1:13">
      <c r="A166" s="748">
        <v>7</v>
      </c>
      <c r="B166" s="748">
        <v>15</v>
      </c>
      <c r="C166" s="188" t="s">
        <v>329</v>
      </c>
      <c r="D166" s="189">
        <v>33.992180000000005</v>
      </c>
      <c r="E166" s="189">
        <v>41.713933000000011</v>
      </c>
      <c r="F166" s="189">
        <v>44.307454000000007</v>
      </c>
      <c r="G166" s="189">
        <v>52.846666000000006</v>
      </c>
      <c r="H166" s="189">
        <v>65.631960000000007</v>
      </c>
      <c r="I166" s="189">
        <v>77.829154000000017</v>
      </c>
      <c r="J166" s="189">
        <v>88.673718000000008</v>
      </c>
      <c r="K166" s="189">
        <v>255.78233300000002</v>
      </c>
      <c r="L166" s="189">
        <v>294.43814600000007</v>
      </c>
      <c r="M166" s="189">
        <v>275.81890000000004</v>
      </c>
    </row>
    <row r="167" spans="1:13">
      <c r="A167" s="749"/>
      <c r="B167" s="749"/>
      <c r="C167" s="190" t="s">
        <v>322</v>
      </c>
      <c r="D167" s="189">
        <v>31.827972000000006</v>
      </c>
      <c r="E167" s="189">
        <v>39.202746000000005</v>
      </c>
      <c r="F167" s="189">
        <v>41.555146000000001</v>
      </c>
      <c r="G167" s="189">
        <v>49.623878000000005</v>
      </c>
      <c r="H167" s="189">
        <v>61.568189000000004</v>
      </c>
      <c r="I167" s="189">
        <v>72.742089000000007</v>
      </c>
      <c r="J167" s="189">
        <v>83.016196000000008</v>
      </c>
      <c r="K167" s="189">
        <v>237.83940200000004</v>
      </c>
      <c r="L167" s="189">
        <v>273.772312</v>
      </c>
      <c r="M167" s="189">
        <v>255.55297400000003</v>
      </c>
    </row>
    <row r="168" spans="1:13">
      <c r="A168" s="750"/>
      <c r="B168" s="750"/>
      <c r="C168" s="197" t="s">
        <v>323</v>
      </c>
      <c r="D168" s="198">
        <v>32.557216000000004</v>
      </c>
      <c r="E168" s="198">
        <v>40.173111000000006</v>
      </c>
      <c r="F168" s="198">
        <v>42.584321000000003</v>
      </c>
      <c r="G168" s="198">
        <v>50.853007000000005</v>
      </c>
      <c r="H168" s="198">
        <v>62.903176000000009</v>
      </c>
      <c r="I168" s="198">
        <v>74.318197000000012</v>
      </c>
      <c r="J168" s="198">
        <v>84.992212000000009</v>
      </c>
      <c r="K168" s="198">
        <v>242.59125000000003</v>
      </c>
      <c r="L168" s="198">
        <v>279.247523</v>
      </c>
      <c r="M168" s="198">
        <v>260.975256</v>
      </c>
    </row>
    <row r="169" spans="1:13">
      <c r="A169" s="206" t="s">
        <v>0</v>
      </c>
      <c r="B169" s="206"/>
      <c r="C169" s="195"/>
      <c r="D169" s="181"/>
      <c r="E169" s="181"/>
      <c r="F169" s="181"/>
      <c r="G169" s="181"/>
      <c r="H169" s="181"/>
      <c r="I169" s="181"/>
      <c r="J169" s="181"/>
      <c r="K169" s="181"/>
      <c r="L169" s="181"/>
      <c r="M169" s="181"/>
    </row>
    <row r="170" spans="1:13">
      <c r="A170" s="748" t="s">
        <v>325</v>
      </c>
      <c r="B170" s="207"/>
      <c r="C170" s="188" t="s">
        <v>326</v>
      </c>
      <c r="D170" s="189" t="s">
        <v>305</v>
      </c>
      <c r="E170" s="189" t="s">
        <v>306</v>
      </c>
      <c r="F170" s="189" t="s">
        <v>307</v>
      </c>
      <c r="G170" s="189" t="s">
        <v>308</v>
      </c>
      <c r="H170" s="189" t="s">
        <v>309</v>
      </c>
      <c r="I170" s="189" t="s">
        <v>310</v>
      </c>
      <c r="J170" s="189" t="s">
        <v>311</v>
      </c>
      <c r="K170" s="191" t="s">
        <v>312</v>
      </c>
      <c r="L170" s="191" t="s">
        <v>313</v>
      </c>
      <c r="M170" s="191" t="s">
        <v>314</v>
      </c>
    </row>
    <row r="171" spans="1:13">
      <c r="A171" s="749"/>
      <c r="B171" s="208"/>
      <c r="C171" s="190" t="s">
        <v>327</v>
      </c>
      <c r="D171" s="191">
        <v>60</v>
      </c>
      <c r="E171" s="191">
        <v>60</v>
      </c>
      <c r="F171" s="191">
        <v>60</v>
      </c>
      <c r="G171" s="191">
        <v>60</v>
      </c>
      <c r="H171" s="191">
        <v>60</v>
      </c>
      <c r="I171" s="191">
        <v>60</v>
      </c>
      <c r="J171" s="191">
        <v>60</v>
      </c>
      <c r="K171" s="191">
        <v>290</v>
      </c>
      <c r="L171" s="191">
        <v>290</v>
      </c>
      <c r="M171" s="191">
        <v>355</v>
      </c>
    </row>
    <row r="172" spans="1:13">
      <c r="A172" s="749"/>
      <c r="B172" s="208"/>
      <c r="C172" s="190">
        <v>6</v>
      </c>
      <c r="D172" s="191">
        <v>62</v>
      </c>
      <c r="E172" s="191">
        <v>62</v>
      </c>
      <c r="F172" s="191">
        <v>62</v>
      </c>
      <c r="G172" s="191">
        <v>62</v>
      </c>
      <c r="H172" s="191">
        <v>62</v>
      </c>
      <c r="I172" s="191">
        <v>62</v>
      </c>
      <c r="J172" s="191">
        <v>62</v>
      </c>
      <c r="K172" s="191">
        <v>380</v>
      </c>
      <c r="L172" s="191">
        <v>380</v>
      </c>
      <c r="M172" s="191">
        <v>415</v>
      </c>
    </row>
    <row r="173" spans="1:13">
      <c r="A173" s="750"/>
      <c r="B173" s="209"/>
      <c r="C173" s="197">
        <v>7</v>
      </c>
      <c r="D173" s="198">
        <v>82.5</v>
      </c>
      <c r="E173" s="198">
        <v>82.5</v>
      </c>
      <c r="F173" s="198">
        <v>82.5</v>
      </c>
      <c r="G173" s="198">
        <v>82.5</v>
      </c>
      <c r="H173" s="198">
        <v>82.5</v>
      </c>
      <c r="I173" s="198">
        <v>82.5</v>
      </c>
      <c r="J173" s="198">
        <v>82.5</v>
      </c>
      <c r="K173" s="198">
        <v>445</v>
      </c>
      <c r="L173" s="198">
        <v>445</v>
      </c>
      <c r="M173" s="198">
        <v>480</v>
      </c>
    </row>
    <row r="174" spans="1:13">
      <c r="A174" s="178" t="s">
        <v>328</v>
      </c>
      <c r="B174" s="205"/>
    </row>
  </sheetData>
  <mergeCells count="93">
    <mergeCell ref="A1:M1"/>
    <mergeCell ref="A3:L3"/>
    <mergeCell ref="A7:A9"/>
    <mergeCell ref="B7:B9"/>
    <mergeCell ref="A10:A12"/>
    <mergeCell ref="B10:B12"/>
    <mergeCell ref="A35:A37"/>
    <mergeCell ref="B35:B37"/>
    <mergeCell ref="A13:A15"/>
    <mergeCell ref="B13:B15"/>
    <mergeCell ref="A16:A18"/>
    <mergeCell ref="B16:B18"/>
    <mergeCell ref="A19:A21"/>
    <mergeCell ref="B19:B21"/>
    <mergeCell ref="A22:A24"/>
    <mergeCell ref="B22:B24"/>
    <mergeCell ref="A25:A27"/>
    <mergeCell ref="B25:B27"/>
    <mergeCell ref="A31:L31"/>
    <mergeCell ref="A38:A40"/>
    <mergeCell ref="B38:B40"/>
    <mergeCell ref="A41:A43"/>
    <mergeCell ref="B41:B43"/>
    <mergeCell ref="A44:A46"/>
    <mergeCell ref="B44:B46"/>
    <mergeCell ref="A68:A70"/>
    <mergeCell ref="B68:B70"/>
    <mergeCell ref="A47:A49"/>
    <mergeCell ref="B47:B49"/>
    <mergeCell ref="A50:A52"/>
    <mergeCell ref="B50:B52"/>
    <mergeCell ref="A53:A55"/>
    <mergeCell ref="B53:B55"/>
    <mergeCell ref="A58:L58"/>
    <mergeCell ref="A62:A64"/>
    <mergeCell ref="B62:B64"/>
    <mergeCell ref="A65:A67"/>
    <mergeCell ref="B65:B67"/>
    <mergeCell ref="A92:A94"/>
    <mergeCell ref="B92:B94"/>
    <mergeCell ref="A71:A73"/>
    <mergeCell ref="B71:B73"/>
    <mergeCell ref="A74:A76"/>
    <mergeCell ref="B74:B76"/>
    <mergeCell ref="A77:A79"/>
    <mergeCell ref="B77:B79"/>
    <mergeCell ref="A80:A82"/>
    <mergeCell ref="B80:B82"/>
    <mergeCell ref="A85:L85"/>
    <mergeCell ref="A89:A91"/>
    <mergeCell ref="B89:B91"/>
    <mergeCell ref="A116:A118"/>
    <mergeCell ref="B116:B118"/>
    <mergeCell ref="A95:A97"/>
    <mergeCell ref="B95:B97"/>
    <mergeCell ref="A98:A100"/>
    <mergeCell ref="B98:B100"/>
    <mergeCell ref="A101:A103"/>
    <mergeCell ref="B101:B103"/>
    <mergeCell ref="A104:A106"/>
    <mergeCell ref="B104:B106"/>
    <mergeCell ref="A107:A109"/>
    <mergeCell ref="B107:B109"/>
    <mergeCell ref="A112:L112"/>
    <mergeCell ref="A119:A121"/>
    <mergeCell ref="B119:B121"/>
    <mergeCell ref="A122:A124"/>
    <mergeCell ref="B122:B124"/>
    <mergeCell ref="A125:A127"/>
    <mergeCell ref="B125:B127"/>
    <mergeCell ref="A128:A130"/>
    <mergeCell ref="B128:B130"/>
    <mergeCell ref="A131:A133"/>
    <mergeCell ref="B131:B133"/>
    <mergeCell ref="A134:A136"/>
    <mergeCell ref="B134:B136"/>
    <mergeCell ref="A138:A141"/>
    <mergeCell ref="A144:L144"/>
    <mergeCell ref="A148:A150"/>
    <mergeCell ref="B148:B150"/>
    <mergeCell ref="A151:A153"/>
    <mergeCell ref="B151:B153"/>
    <mergeCell ref="A154:A156"/>
    <mergeCell ref="B154:B156"/>
    <mergeCell ref="A157:A159"/>
    <mergeCell ref="B157:B159"/>
    <mergeCell ref="A160:A162"/>
    <mergeCell ref="B160:B162"/>
    <mergeCell ref="A163:A165"/>
    <mergeCell ref="B163:B165"/>
    <mergeCell ref="A166:A168"/>
    <mergeCell ref="B166:B168"/>
    <mergeCell ref="A170:A17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AF65"/>
  <sheetViews>
    <sheetView showGridLines="0" zoomScaleNormal="100" workbookViewId="0">
      <selection activeCell="A2" sqref="A2"/>
    </sheetView>
  </sheetViews>
  <sheetFormatPr defaultRowHeight="12.75"/>
  <cols>
    <col min="1" max="1" width="5.7109375" style="299" customWidth="1"/>
    <col min="2" max="2" width="2.5703125" style="299" bestFit="1" customWidth="1"/>
    <col min="3" max="3" width="7.7109375" style="299" customWidth="1"/>
    <col min="4" max="20" width="6.7109375" style="299" customWidth="1"/>
    <col min="21" max="23" width="5.7109375" style="299" customWidth="1"/>
    <col min="24" max="24" width="4.7109375" style="299" customWidth="1"/>
    <col min="25" max="25" width="5.140625" style="299" customWidth="1"/>
    <col min="26" max="26" width="5.5703125" style="299" customWidth="1"/>
    <col min="27" max="27" width="7.85546875" style="299" customWidth="1"/>
    <col min="28" max="28" width="7.5703125" style="299" customWidth="1"/>
    <col min="29" max="29" width="5.7109375" style="299" customWidth="1"/>
    <col min="30" max="30" width="8.7109375" style="299"/>
    <col min="31" max="31" width="0" style="299" hidden="1" customWidth="1"/>
    <col min="32" max="256" width="8.7109375" style="299"/>
    <col min="257" max="257" width="5.7109375" style="299" customWidth="1"/>
    <col min="258" max="258" width="2.5703125" style="299" bestFit="1" customWidth="1"/>
    <col min="259" max="259" width="7.7109375" style="299" customWidth="1"/>
    <col min="260" max="276" width="6.7109375" style="299" customWidth="1"/>
    <col min="277" max="279" width="5.7109375" style="299" customWidth="1"/>
    <col min="280" max="280" width="4.7109375" style="299" customWidth="1"/>
    <col min="281" max="281" width="5.140625" style="299" customWidth="1"/>
    <col min="282" max="282" width="5.5703125" style="299" customWidth="1"/>
    <col min="283" max="283" width="7.85546875" style="299" customWidth="1"/>
    <col min="284" max="284" width="7.5703125" style="299" customWidth="1"/>
    <col min="285" max="285" width="5.7109375" style="299" customWidth="1"/>
    <col min="286" max="286" width="8.7109375" style="299"/>
    <col min="287" max="287" width="0" style="299" hidden="1" customWidth="1"/>
    <col min="288" max="512" width="8.7109375" style="299"/>
    <col min="513" max="513" width="5.7109375" style="299" customWidth="1"/>
    <col min="514" max="514" width="2.5703125" style="299" bestFit="1" customWidth="1"/>
    <col min="515" max="515" width="7.7109375" style="299" customWidth="1"/>
    <col min="516" max="532" width="6.7109375" style="299" customWidth="1"/>
    <col min="533" max="535" width="5.7109375" style="299" customWidth="1"/>
    <col min="536" max="536" width="4.7109375" style="299" customWidth="1"/>
    <col min="537" max="537" width="5.140625" style="299" customWidth="1"/>
    <col min="538" max="538" width="5.5703125" style="299" customWidth="1"/>
    <col min="539" max="539" width="7.85546875" style="299" customWidth="1"/>
    <col min="540" max="540" width="7.5703125" style="299" customWidth="1"/>
    <col min="541" max="541" width="5.7109375" style="299" customWidth="1"/>
    <col min="542" max="542" width="8.7109375" style="299"/>
    <col min="543" max="543" width="0" style="299" hidden="1" customWidth="1"/>
    <col min="544" max="768" width="8.7109375" style="299"/>
    <col min="769" max="769" width="5.7109375" style="299" customWidth="1"/>
    <col min="770" max="770" width="2.5703125" style="299" bestFit="1" customWidth="1"/>
    <col min="771" max="771" width="7.7109375" style="299" customWidth="1"/>
    <col min="772" max="788" width="6.7109375" style="299" customWidth="1"/>
    <col min="789" max="791" width="5.7109375" style="299" customWidth="1"/>
    <col min="792" max="792" width="4.7109375" style="299" customWidth="1"/>
    <col min="793" max="793" width="5.140625" style="299" customWidth="1"/>
    <col min="794" max="794" width="5.5703125" style="299" customWidth="1"/>
    <col min="795" max="795" width="7.85546875" style="299" customWidth="1"/>
    <col min="796" max="796" width="7.5703125" style="299" customWidth="1"/>
    <col min="797" max="797" width="5.7109375" style="299" customWidth="1"/>
    <col min="798" max="798" width="8.7109375" style="299"/>
    <col min="799" max="799" width="0" style="299" hidden="1" customWidth="1"/>
    <col min="800" max="1024" width="8.7109375" style="299"/>
    <col min="1025" max="1025" width="5.7109375" style="299" customWidth="1"/>
    <col min="1026" max="1026" width="2.5703125" style="299" bestFit="1" customWidth="1"/>
    <col min="1027" max="1027" width="7.7109375" style="299" customWidth="1"/>
    <col min="1028" max="1044" width="6.7109375" style="299" customWidth="1"/>
    <col min="1045" max="1047" width="5.7109375" style="299" customWidth="1"/>
    <col min="1048" max="1048" width="4.7109375" style="299" customWidth="1"/>
    <col min="1049" max="1049" width="5.140625" style="299" customWidth="1"/>
    <col min="1050" max="1050" width="5.5703125" style="299" customWidth="1"/>
    <col min="1051" max="1051" width="7.85546875" style="299" customWidth="1"/>
    <col min="1052" max="1052" width="7.5703125" style="299" customWidth="1"/>
    <col min="1053" max="1053" width="5.7109375" style="299" customWidth="1"/>
    <col min="1054" max="1054" width="8.7109375" style="299"/>
    <col min="1055" max="1055" width="0" style="299" hidden="1" customWidth="1"/>
    <col min="1056" max="1280" width="8.7109375" style="299"/>
    <col min="1281" max="1281" width="5.7109375" style="299" customWidth="1"/>
    <col min="1282" max="1282" width="2.5703125" style="299" bestFit="1" customWidth="1"/>
    <col min="1283" max="1283" width="7.7109375" style="299" customWidth="1"/>
    <col min="1284" max="1300" width="6.7109375" style="299" customWidth="1"/>
    <col min="1301" max="1303" width="5.7109375" style="299" customWidth="1"/>
    <col min="1304" max="1304" width="4.7109375" style="299" customWidth="1"/>
    <col min="1305" max="1305" width="5.140625" style="299" customWidth="1"/>
    <col min="1306" max="1306" width="5.5703125" style="299" customWidth="1"/>
    <col min="1307" max="1307" width="7.85546875" style="299" customWidth="1"/>
    <col min="1308" max="1308" width="7.5703125" style="299" customWidth="1"/>
    <col min="1309" max="1309" width="5.7109375" style="299" customWidth="1"/>
    <col min="1310" max="1310" width="8.7109375" style="299"/>
    <col min="1311" max="1311" width="0" style="299" hidden="1" customWidth="1"/>
    <col min="1312" max="1536" width="8.7109375" style="299"/>
    <col min="1537" max="1537" width="5.7109375" style="299" customWidth="1"/>
    <col min="1538" max="1538" width="2.5703125" style="299" bestFit="1" customWidth="1"/>
    <col min="1539" max="1539" width="7.7109375" style="299" customWidth="1"/>
    <col min="1540" max="1556" width="6.7109375" style="299" customWidth="1"/>
    <col min="1557" max="1559" width="5.7109375" style="299" customWidth="1"/>
    <col min="1560" max="1560" width="4.7109375" style="299" customWidth="1"/>
    <col min="1561" max="1561" width="5.140625" style="299" customWidth="1"/>
    <col min="1562" max="1562" width="5.5703125" style="299" customWidth="1"/>
    <col min="1563" max="1563" width="7.85546875" style="299" customWidth="1"/>
    <col min="1564" max="1564" width="7.5703125" style="299" customWidth="1"/>
    <col min="1565" max="1565" width="5.7109375" style="299" customWidth="1"/>
    <col min="1566" max="1566" width="8.7109375" style="299"/>
    <col min="1567" max="1567" width="0" style="299" hidden="1" customWidth="1"/>
    <col min="1568" max="1792" width="8.7109375" style="299"/>
    <col min="1793" max="1793" width="5.7109375" style="299" customWidth="1"/>
    <col min="1794" max="1794" width="2.5703125" style="299" bestFit="1" customWidth="1"/>
    <col min="1795" max="1795" width="7.7109375" style="299" customWidth="1"/>
    <col min="1796" max="1812" width="6.7109375" style="299" customWidth="1"/>
    <col min="1813" max="1815" width="5.7109375" style="299" customWidth="1"/>
    <col min="1816" max="1816" width="4.7109375" style="299" customWidth="1"/>
    <col min="1817" max="1817" width="5.140625" style="299" customWidth="1"/>
    <col min="1818" max="1818" width="5.5703125" style="299" customWidth="1"/>
    <col min="1819" max="1819" width="7.85546875" style="299" customWidth="1"/>
    <col min="1820" max="1820" width="7.5703125" style="299" customWidth="1"/>
    <col min="1821" max="1821" width="5.7109375" style="299" customWidth="1"/>
    <col min="1822" max="1822" width="8.7109375" style="299"/>
    <col min="1823" max="1823" width="0" style="299" hidden="1" customWidth="1"/>
    <col min="1824" max="2048" width="8.7109375" style="299"/>
    <col min="2049" max="2049" width="5.7109375" style="299" customWidth="1"/>
    <col min="2050" max="2050" width="2.5703125" style="299" bestFit="1" customWidth="1"/>
    <col min="2051" max="2051" width="7.7109375" style="299" customWidth="1"/>
    <col min="2052" max="2068" width="6.7109375" style="299" customWidth="1"/>
    <col min="2069" max="2071" width="5.7109375" style="299" customWidth="1"/>
    <col min="2072" max="2072" width="4.7109375" style="299" customWidth="1"/>
    <col min="2073" max="2073" width="5.140625" style="299" customWidth="1"/>
    <col min="2074" max="2074" width="5.5703125" style="299" customWidth="1"/>
    <col min="2075" max="2075" width="7.85546875" style="299" customWidth="1"/>
    <col min="2076" max="2076" width="7.5703125" style="299" customWidth="1"/>
    <col min="2077" max="2077" width="5.7109375" style="299" customWidth="1"/>
    <col min="2078" max="2078" width="8.7109375" style="299"/>
    <col min="2079" max="2079" width="0" style="299" hidden="1" customWidth="1"/>
    <col min="2080" max="2304" width="8.7109375" style="299"/>
    <col min="2305" max="2305" width="5.7109375" style="299" customWidth="1"/>
    <col min="2306" max="2306" width="2.5703125" style="299" bestFit="1" customWidth="1"/>
    <col min="2307" max="2307" width="7.7109375" style="299" customWidth="1"/>
    <col min="2308" max="2324" width="6.7109375" style="299" customWidth="1"/>
    <col min="2325" max="2327" width="5.7109375" style="299" customWidth="1"/>
    <col min="2328" max="2328" width="4.7109375" style="299" customWidth="1"/>
    <col min="2329" max="2329" width="5.140625" style="299" customWidth="1"/>
    <col min="2330" max="2330" width="5.5703125" style="299" customWidth="1"/>
    <col min="2331" max="2331" width="7.85546875" style="299" customWidth="1"/>
    <col min="2332" max="2332" width="7.5703125" style="299" customWidth="1"/>
    <col min="2333" max="2333" width="5.7109375" style="299" customWidth="1"/>
    <col min="2334" max="2334" width="8.7109375" style="299"/>
    <col min="2335" max="2335" width="0" style="299" hidden="1" customWidth="1"/>
    <col min="2336" max="2560" width="8.7109375" style="299"/>
    <col min="2561" max="2561" width="5.7109375" style="299" customWidth="1"/>
    <col min="2562" max="2562" width="2.5703125" style="299" bestFit="1" customWidth="1"/>
    <col min="2563" max="2563" width="7.7109375" style="299" customWidth="1"/>
    <col min="2564" max="2580" width="6.7109375" style="299" customWidth="1"/>
    <col min="2581" max="2583" width="5.7109375" style="299" customWidth="1"/>
    <col min="2584" max="2584" width="4.7109375" style="299" customWidth="1"/>
    <col min="2585" max="2585" width="5.140625" style="299" customWidth="1"/>
    <col min="2586" max="2586" width="5.5703125" style="299" customWidth="1"/>
    <col min="2587" max="2587" width="7.85546875" style="299" customWidth="1"/>
    <col min="2588" max="2588" width="7.5703125" style="299" customWidth="1"/>
    <col min="2589" max="2589" width="5.7109375" style="299" customWidth="1"/>
    <col min="2590" max="2590" width="8.7109375" style="299"/>
    <col min="2591" max="2591" width="0" style="299" hidden="1" customWidth="1"/>
    <col min="2592" max="2816" width="8.7109375" style="299"/>
    <col min="2817" max="2817" width="5.7109375" style="299" customWidth="1"/>
    <col min="2818" max="2818" width="2.5703125" style="299" bestFit="1" customWidth="1"/>
    <col min="2819" max="2819" width="7.7109375" style="299" customWidth="1"/>
    <col min="2820" max="2836" width="6.7109375" style="299" customWidth="1"/>
    <col min="2837" max="2839" width="5.7109375" style="299" customWidth="1"/>
    <col min="2840" max="2840" width="4.7109375" style="299" customWidth="1"/>
    <col min="2841" max="2841" width="5.140625" style="299" customWidth="1"/>
    <col min="2842" max="2842" width="5.5703125" style="299" customWidth="1"/>
    <col min="2843" max="2843" width="7.85546875" style="299" customWidth="1"/>
    <col min="2844" max="2844" width="7.5703125" style="299" customWidth="1"/>
    <col min="2845" max="2845" width="5.7109375" style="299" customWidth="1"/>
    <col min="2846" max="2846" width="8.7109375" style="299"/>
    <col min="2847" max="2847" width="0" style="299" hidden="1" customWidth="1"/>
    <col min="2848" max="3072" width="8.7109375" style="299"/>
    <col min="3073" max="3073" width="5.7109375" style="299" customWidth="1"/>
    <col min="3074" max="3074" width="2.5703125" style="299" bestFit="1" customWidth="1"/>
    <col min="3075" max="3075" width="7.7109375" style="299" customWidth="1"/>
    <col min="3076" max="3092" width="6.7109375" style="299" customWidth="1"/>
    <col min="3093" max="3095" width="5.7109375" style="299" customWidth="1"/>
    <col min="3096" max="3096" width="4.7109375" style="299" customWidth="1"/>
    <col min="3097" max="3097" width="5.140625" style="299" customWidth="1"/>
    <col min="3098" max="3098" width="5.5703125" style="299" customWidth="1"/>
    <col min="3099" max="3099" width="7.85546875" style="299" customWidth="1"/>
    <col min="3100" max="3100" width="7.5703125" style="299" customWidth="1"/>
    <col min="3101" max="3101" width="5.7109375" style="299" customWidth="1"/>
    <col min="3102" max="3102" width="8.7109375" style="299"/>
    <col min="3103" max="3103" width="0" style="299" hidden="1" customWidth="1"/>
    <col min="3104" max="3328" width="8.7109375" style="299"/>
    <col min="3329" max="3329" width="5.7109375" style="299" customWidth="1"/>
    <col min="3330" max="3330" width="2.5703125" style="299" bestFit="1" customWidth="1"/>
    <col min="3331" max="3331" width="7.7109375" style="299" customWidth="1"/>
    <col min="3332" max="3348" width="6.7109375" style="299" customWidth="1"/>
    <col min="3349" max="3351" width="5.7109375" style="299" customWidth="1"/>
    <col min="3352" max="3352" width="4.7109375" style="299" customWidth="1"/>
    <col min="3353" max="3353" width="5.140625" style="299" customWidth="1"/>
    <col min="3354" max="3354" width="5.5703125" style="299" customWidth="1"/>
    <col min="3355" max="3355" width="7.85546875" style="299" customWidth="1"/>
    <col min="3356" max="3356" width="7.5703125" style="299" customWidth="1"/>
    <col min="3357" max="3357" width="5.7109375" style="299" customWidth="1"/>
    <col min="3358" max="3358" width="8.7109375" style="299"/>
    <col min="3359" max="3359" width="0" style="299" hidden="1" customWidth="1"/>
    <col min="3360" max="3584" width="8.7109375" style="299"/>
    <col min="3585" max="3585" width="5.7109375" style="299" customWidth="1"/>
    <col min="3586" max="3586" width="2.5703125" style="299" bestFit="1" customWidth="1"/>
    <col min="3587" max="3587" width="7.7109375" style="299" customWidth="1"/>
    <col min="3588" max="3604" width="6.7109375" style="299" customWidth="1"/>
    <col min="3605" max="3607" width="5.7109375" style="299" customWidth="1"/>
    <col min="3608" max="3608" width="4.7109375" style="299" customWidth="1"/>
    <col min="3609" max="3609" width="5.140625" style="299" customWidth="1"/>
    <col min="3610" max="3610" width="5.5703125" style="299" customWidth="1"/>
    <col min="3611" max="3611" width="7.85546875" style="299" customWidth="1"/>
    <col min="3612" max="3612" width="7.5703125" style="299" customWidth="1"/>
    <col min="3613" max="3613" width="5.7109375" style="299" customWidth="1"/>
    <col min="3614" max="3614" width="8.7109375" style="299"/>
    <col min="3615" max="3615" width="0" style="299" hidden="1" customWidth="1"/>
    <col min="3616" max="3840" width="8.7109375" style="299"/>
    <col min="3841" max="3841" width="5.7109375" style="299" customWidth="1"/>
    <col min="3842" max="3842" width="2.5703125" style="299" bestFit="1" customWidth="1"/>
    <col min="3843" max="3843" width="7.7109375" style="299" customWidth="1"/>
    <col min="3844" max="3860" width="6.7109375" style="299" customWidth="1"/>
    <col min="3861" max="3863" width="5.7109375" style="299" customWidth="1"/>
    <col min="3864" max="3864" width="4.7109375" style="299" customWidth="1"/>
    <col min="3865" max="3865" width="5.140625" style="299" customWidth="1"/>
    <col min="3866" max="3866" width="5.5703125" style="299" customWidth="1"/>
    <col min="3867" max="3867" width="7.85546875" style="299" customWidth="1"/>
    <col min="3868" max="3868" width="7.5703125" style="299" customWidth="1"/>
    <col min="3869" max="3869" width="5.7109375" style="299" customWidth="1"/>
    <col min="3870" max="3870" width="8.7109375" style="299"/>
    <col min="3871" max="3871" width="0" style="299" hidden="1" customWidth="1"/>
    <col min="3872" max="4096" width="8.7109375" style="299"/>
    <col min="4097" max="4097" width="5.7109375" style="299" customWidth="1"/>
    <col min="4098" max="4098" width="2.5703125" style="299" bestFit="1" customWidth="1"/>
    <col min="4099" max="4099" width="7.7109375" style="299" customWidth="1"/>
    <col min="4100" max="4116" width="6.7109375" style="299" customWidth="1"/>
    <col min="4117" max="4119" width="5.7109375" style="299" customWidth="1"/>
    <col min="4120" max="4120" width="4.7109375" style="299" customWidth="1"/>
    <col min="4121" max="4121" width="5.140625" style="299" customWidth="1"/>
    <col min="4122" max="4122" width="5.5703125" style="299" customWidth="1"/>
    <col min="4123" max="4123" width="7.85546875" style="299" customWidth="1"/>
    <col min="4124" max="4124" width="7.5703125" style="299" customWidth="1"/>
    <col min="4125" max="4125" width="5.7109375" style="299" customWidth="1"/>
    <col min="4126" max="4126" width="8.7109375" style="299"/>
    <col min="4127" max="4127" width="0" style="299" hidden="1" customWidth="1"/>
    <col min="4128" max="4352" width="8.7109375" style="299"/>
    <col min="4353" max="4353" width="5.7109375" style="299" customWidth="1"/>
    <col min="4354" max="4354" width="2.5703125" style="299" bestFit="1" customWidth="1"/>
    <col min="4355" max="4355" width="7.7109375" style="299" customWidth="1"/>
    <col min="4356" max="4372" width="6.7109375" style="299" customWidth="1"/>
    <col min="4373" max="4375" width="5.7109375" style="299" customWidth="1"/>
    <col min="4376" max="4376" width="4.7109375" style="299" customWidth="1"/>
    <col min="4377" max="4377" width="5.140625" style="299" customWidth="1"/>
    <col min="4378" max="4378" width="5.5703125" style="299" customWidth="1"/>
    <col min="4379" max="4379" width="7.85546875" style="299" customWidth="1"/>
    <col min="4380" max="4380" width="7.5703125" style="299" customWidth="1"/>
    <col min="4381" max="4381" width="5.7109375" style="299" customWidth="1"/>
    <col min="4382" max="4382" width="8.7109375" style="299"/>
    <col min="4383" max="4383" width="0" style="299" hidden="1" customWidth="1"/>
    <col min="4384" max="4608" width="8.7109375" style="299"/>
    <col min="4609" max="4609" width="5.7109375" style="299" customWidth="1"/>
    <col min="4610" max="4610" width="2.5703125" style="299" bestFit="1" customWidth="1"/>
    <col min="4611" max="4611" width="7.7109375" style="299" customWidth="1"/>
    <col min="4612" max="4628" width="6.7109375" style="299" customWidth="1"/>
    <col min="4629" max="4631" width="5.7109375" style="299" customWidth="1"/>
    <col min="4632" max="4632" width="4.7109375" style="299" customWidth="1"/>
    <col min="4633" max="4633" width="5.140625" style="299" customWidth="1"/>
    <col min="4634" max="4634" width="5.5703125" style="299" customWidth="1"/>
    <col min="4635" max="4635" width="7.85546875" style="299" customWidth="1"/>
    <col min="4636" max="4636" width="7.5703125" style="299" customWidth="1"/>
    <col min="4637" max="4637" width="5.7109375" style="299" customWidth="1"/>
    <col min="4638" max="4638" width="8.7109375" style="299"/>
    <col min="4639" max="4639" width="0" style="299" hidden="1" customWidth="1"/>
    <col min="4640" max="4864" width="8.7109375" style="299"/>
    <col min="4865" max="4865" width="5.7109375" style="299" customWidth="1"/>
    <col min="4866" max="4866" width="2.5703125" style="299" bestFit="1" customWidth="1"/>
    <col min="4867" max="4867" width="7.7109375" style="299" customWidth="1"/>
    <col min="4868" max="4884" width="6.7109375" style="299" customWidth="1"/>
    <col min="4885" max="4887" width="5.7109375" style="299" customWidth="1"/>
    <col min="4888" max="4888" width="4.7109375" style="299" customWidth="1"/>
    <col min="4889" max="4889" width="5.140625" style="299" customWidth="1"/>
    <col min="4890" max="4890" width="5.5703125" style="299" customWidth="1"/>
    <col min="4891" max="4891" width="7.85546875" style="299" customWidth="1"/>
    <col min="4892" max="4892" width="7.5703125" style="299" customWidth="1"/>
    <col min="4893" max="4893" width="5.7109375" style="299" customWidth="1"/>
    <col min="4894" max="4894" width="8.7109375" style="299"/>
    <col min="4895" max="4895" width="0" style="299" hidden="1" customWidth="1"/>
    <col min="4896" max="5120" width="8.7109375" style="299"/>
    <col min="5121" max="5121" width="5.7109375" style="299" customWidth="1"/>
    <col min="5122" max="5122" width="2.5703125" style="299" bestFit="1" customWidth="1"/>
    <col min="5123" max="5123" width="7.7109375" style="299" customWidth="1"/>
    <col min="5124" max="5140" width="6.7109375" style="299" customWidth="1"/>
    <col min="5141" max="5143" width="5.7109375" style="299" customWidth="1"/>
    <col min="5144" max="5144" width="4.7109375" style="299" customWidth="1"/>
    <col min="5145" max="5145" width="5.140625" style="299" customWidth="1"/>
    <col min="5146" max="5146" width="5.5703125" style="299" customWidth="1"/>
    <col min="5147" max="5147" width="7.85546875" style="299" customWidth="1"/>
    <col min="5148" max="5148" width="7.5703125" style="299" customWidth="1"/>
    <col min="5149" max="5149" width="5.7109375" style="299" customWidth="1"/>
    <col min="5150" max="5150" width="8.7109375" style="299"/>
    <col min="5151" max="5151" width="0" style="299" hidden="1" customWidth="1"/>
    <col min="5152" max="5376" width="8.7109375" style="299"/>
    <col min="5377" max="5377" width="5.7109375" style="299" customWidth="1"/>
    <col min="5378" max="5378" width="2.5703125" style="299" bestFit="1" customWidth="1"/>
    <col min="5379" max="5379" width="7.7109375" style="299" customWidth="1"/>
    <col min="5380" max="5396" width="6.7109375" style="299" customWidth="1"/>
    <col min="5397" max="5399" width="5.7109375" style="299" customWidth="1"/>
    <col min="5400" max="5400" width="4.7109375" style="299" customWidth="1"/>
    <col min="5401" max="5401" width="5.140625" style="299" customWidth="1"/>
    <col min="5402" max="5402" width="5.5703125" style="299" customWidth="1"/>
    <col min="5403" max="5403" width="7.85546875" style="299" customWidth="1"/>
    <col min="5404" max="5404" width="7.5703125" style="299" customWidth="1"/>
    <col min="5405" max="5405" width="5.7109375" style="299" customWidth="1"/>
    <col min="5406" max="5406" width="8.7109375" style="299"/>
    <col min="5407" max="5407" width="0" style="299" hidden="1" customWidth="1"/>
    <col min="5408" max="5632" width="8.7109375" style="299"/>
    <col min="5633" max="5633" width="5.7109375" style="299" customWidth="1"/>
    <col min="5634" max="5634" width="2.5703125" style="299" bestFit="1" customWidth="1"/>
    <col min="5635" max="5635" width="7.7109375" style="299" customWidth="1"/>
    <col min="5636" max="5652" width="6.7109375" style="299" customWidth="1"/>
    <col min="5653" max="5655" width="5.7109375" style="299" customWidth="1"/>
    <col min="5656" max="5656" width="4.7109375" style="299" customWidth="1"/>
    <col min="5657" max="5657" width="5.140625" style="299" customWidth="1"/>
    <col min="5658" max="5658" width="5.5703125" style="299" customWidth="1"/>
    <col min="5659" max="5659" width="7.85546875" style="299" customWidth="1"/>
    <col min="5660" max="5660" width="7.5703125" style="299" customWidth="1"/>
    <col min="5661" max="5661" width="5.7109375" style="299" customWidth="1"/>
    <col min="5662" max="5662" width="8.7109375" style="299"/>
    <col min="5663" max="5663" width="0" style="299" hidden="1" customWidth="1"/>
    <col min="5664" max="5888" width="8.7109375" style="299"/>
    <col min="5889" max="5889" width="5.7109375" style="299" customWidth="1"/>
    <col min="5890" max="5890" width="2.5703125" style="299" bestFit="1" customWidth="1"/>
    <col min="5891" max="5891" width="7.7109375" style="299" customWidth="1"/>
    <col min="5892" max="5908" width="6.7109375" style="299" customWidth="1"/>
    <col min="5909" max="5911" width="5.7109375" style="299" customWidth="1"/>
    <col min="5912" max="5912" width="4.7109375" style="299" customWidth="1"/>
    <col min="5913" max="5913" width="5.140625" style="299" customWidth="1"/>
    <col min="5914" max="5914" width="5.5703125" style="299" customWidth="1"/>
    <col min="5915" max="5915" width="7.85546875" style="299" customWidth="1"/>
    <col min="5916" max="5916" width="7.5703125" style="299" customWidth="1"/>
    <col min="5917" max="5917" width="5.7109375" style="299" customWidth="1"/>
    <col min="5918" max="5918" width="8.7109375" style="299"/>
    <col min="5919" max="5919" width="0" style="299" hidden="1" customWidth="1"/>
    <col min="5920" max="6144" width="8.7109375" style="299"/>
    <col min="6145" max="6145" width="5.7109375" style="299" customWidth="1"/>
    <col min="6146" max="6146" width="2.5703125" style="299" bestFit="1" customWidth="1"/>
    <col min="6147" max="6147" width="7.7109375" style="299" customWidth="1"/>
    <col min="6148" max="6164" width="6.7109375" style="299" customWidth="1"/>
    <col min="6165" max="6167" width="5.7109375" style="299" customWidth="1"/>
    <col min="6168" max="6168" width="4.7109375" style="299" customWidth="1"/>
    <col min="6169" max="6169" width="5.140625" style="299" customWidth="1"/>
    <col min="6170" max="6170" width="5.5703125" style="299" customWidth="1"/>
    <col min="6171" max="6171" width="7.85546875" style="299" customWidth="1"/>
    <col min="6172" max="6172" width="7.5703125" style="299" customWidth="1"/>
    <col min="6173" max="6173" width="5.7109375" style="299" customWidth="1"/>
    <col min="6174" max="6174" width="8.7109375" style="299"/>
    <col min="6175" max="6175" width="0" style="299" hidden="1" customWidth="1"/>
    <col min="6176" max="6400" width="8.7109375" style="299"/>
    <col min="6401" max="6401" width="5.7109375" style="299" customWidth="1"/>
    <col min="6402" max="6402" width="2.5703125" style="299" bestFit="1" customWidth="1"/>
    <col min="6403" max="6403" width="7.7109375" style="299" customWidth="1"/>
    <col min="6404" max="6420" width="6.7109375" style="299" customWidth="1"/>
    <col min="6421" max="6423" width="5.7109375" style="299" customWidth="1"/>
    <col min="6424" max="6424" width="4.7109375" style="299" customWidth="1"/>
    <col min="6425" max="6425" width="5.140625" style="299" customWidth="1"/>
    <col min="6426" max="6426" width="5.5703125" style="299" customWidth="1"/>
    <col min="6427" max="6427" width="7.85546875" style="299" customWidth="1"/>
    <col min="6428" max="6428" width="7.5703125" style="299" customWidth="1"/>
    <col min="6429" max="6429" width="5.7109375" style="299" customWidth="1"/>
    <col min="6430" max="6430" width="8.7109375" style="299"/>
    <col min="6431" max="6431" width="0" style="299" hidden="1" customWidth="1"/>
    <col min="6432" max="6656" width="8.7109375" style="299"/>
    <col min="6657" max="6657" width="5.7109375" style="299" customWidth="1"/>
    <col min="6658" max="6658" width="2.5703125" style="299" bestFit="1" customWidth="1"/>
    <col min="6659" max="6659" width="7.7109375" style="299" customWidth="1"/>
    <col min="6660" max="6676" width="6.7109375" style="299" customWidth="1"/>
    <col min="6677" max="6679" width="5.7109375" style="299" customWidth="1"/>
    <col min="6680" max="6680" width="4.7109375" style="299" customWidth="1"/>
    <col min="6681" max="6681" width="5.140625" style="299" customWidth="1"/>
    <col min="6682" max="6682" width="5.5703125" style="299" customWidth="1"/>
    <col min="6683" max="6683" width="7.85546875" style="299" customWidth="1"/>
    <col min="6684" max="6684" width="7.5703125" style="299" customWidth="1"/>
    <col min="6685" max="6685" width="5.7109375" style="299" customWidth="1"/>
    <col min="6686" max="6686" width="8.7109375" style="299"/>
    <col min="6687" max="6687" width="0" style="299" hidden="1" customWidth="1"/>
    <col min="6688" max="6912" width="8.7109375" style="299"/>
    <col min="6913" max="6913" width="5.7109375" style="299" customWidth="1"/>
    <col min="6914" max="6914" width="2.5703125" style="299" bestFit="1" customWidth="1"/>
    <col min="6915" max="6915" width="7.7109375" style="299" customWidth="1"/>
    <col min="6916" max="6932" width="6.7109375" style="299" customWidth="1"/>
    <col min="6933" max="6935" width="5.7109375" style="299" customWidth="1"/>
    <col min="6936" max="6936" width="4.7109375" style="299" customWidth="1"/>
    <col min="6937" max="6937" width="5.140625" style="299" customWidth="1"/>
    <col min="6938" max="6938" width="5.5703125" style="299" customWidth="1"/>
    <col min="6939" max="6939" width="7.85546875" style="299" customWidth="1"/>
    <col min="6940" max="6940" width="7.5703125" style="299" customWidth="1"/>
    <col min="6941" max="6941" width="5.7109375" style="299" customWidth="1"/>
    <col min="6942" max="6942" width="8.7109375" style="299"/>
    <col min="6943" max="6943" width="0" style="299" hidden="1" customWidth="1"/>
    <col min="6944" max="7168" width="8.7109375" style="299"/>
    <col min="7169" max="7169" width="5.7109375" style="299" customWidth="1"/>
    <col min="7170" max="7170" width="2.5703125" style="299" bestFit="1" customWidth="1"/>
    <col min="7171" max="7171" width="7.7109375" style="299" customWidth="1"/>
    <col min="7172" max="7188" width="6.7109375" style="299" customWidth="1"/>
    <col min="7189" max="7191" width="5.7109375" style="299" customWidth="1"/>
    <col min="7192" max="7192" width="4.7109375" style="299" customWidth="1"/>
    <col min="7193" max="7193" width="5.140625" style="299" customWidth="1"/>
    <col min="7194" max="7194" width="5.5703125" style="299" customWidth="1"/>
    <col min="7195" max="7195" width="7.85546875" style="299" customWidth="1"/>
    <col min="7196" max="7196" width="7.5703125" style="299" customWidth="1"/>
    <col min="7197" max="7197" width="5.7109375" style="299" customWidth="1"/>
    <col min="7198" max="7198" width="8.7109375" style="299"/>
    <col min="7199" max="7199" width="0" style="299" hidden="1" customWidth="1"/>
    <col min="7200" max="7424" width="8.7109375" style="299"/>
    <col min="7425" max="7425" width="5.7109375" style="299" customWidth="1"/>
    <col min="7426" max="7426" width="2.5703125" style="299" bestFit="1" customWidth="1"/>
    <col min="7427" max="7427" width="7.7109375" style="299" customWidth="1"/>
    <col min="7428" max="7444" width="6.7109375" style="299" customWidth="1"/>
    <col min="7445" max="7447" width="5.7109375" style="299" customWidth="1"/>
    <col min="7448" max="7448" width="4.7109375" style="299" customWidth="1"/>
    <col min="7449" max="7449" width="5.140625" style="299" customWidth="1"/>
    <col min="7450" max="7450" width="5.5703125" style="299" customWidth="1"/>
    <col min="7451" max="7451" width="7.85546875" style="299" customWidth="1"/>
    <col min="7452" max="7452" width="7.5703125" style="299" customWidth="1"/>
    <col min="7453" max="7453" width="5.7109375" style="299" customWidth="1"/>
    <col min="7454" max="7454" width="8.7109375" style="299"/>
    <col min="7455" max="7455" width="0" style="299" hidden="1" customWidth="1"/>
    <col min="7456" max="7680" width="8.7109375" style="299"/>
    <col min="7681" max="7681" width="5.7109375" style="299" customWidth="1"/>
    <col min="7682" max="7682" width="2.5703125" style="299" bestFit="1" customWidth="1"/>
    <col min="7683" max="7683" width="7.7109375" style="299" customWidth="1"/>
    <col min="7684" max="7700" width="6.7109375" style="299" customWidth="1"/>
    <col min="7701" max="7703" width="5.7109375" style="299" customWidth="1"/>
    <col min="7704" max="7704" width="4.7109375" style="299" customWidth="1"/>
    <col min="7705" max="7705" width="5.140625" style="299" customWidth="1"/>
    <col min="7706" max="7706" width="5.5703125" style="299" customWidth="1"/>
    <col min="7707" max="7707" width="7.85546875" style="299" customWidth="1"/>
    <col min="7708" max="7708" width="7.5703125" style="299" customWidth="1"/>
    <col min="7709" max="7709" width="5.7109375" style="299" customWidth="1"/>
    <col min="7710" max="7710" width="8.7109375" style="299"/>
    <col min="7711" max="7711" width="0" style="299" hidden="1" customWidth="1"/>
    <col min="7712" max="7936" width="8.7109375" style="299"/>
    <col min="7937" max="7937" width="5.7109375" style="299" customWidth="1"/>
    <col min="7938" max="7938" width="2.5703125" style="299" bestFit="1" customWidth="1"/>
    <col min="7939" max="7939" width="7.7109375" style="299" customWidth="1"/>
    <col min="7940" max="7956" width="6.7109375" style="299" customWidth="1"/>
    <col min="7957" max="7959" width="5.7109375" style="299" customWidth="1"/>
    <col min="7960" max="7960" width="4.7109375" style="299" customWidth="1"/>
    <col min="7961" max="7961" width="5.140625" style="299" customWidth="1"/>
    <col min="7962" max="7962" width="5.5703125" style="299" customWidth="1"/>
    <col min="7963" max="7963" width="7.85546875" style="299" customWidth="1"/>
    <col min="7964" max="7964" width="7.5703125" style="299" customWidth="1"/>
    <col min="7965" max="7965" width="5.7109375" style="299" customWidth="1"/>
    <col min="7966" max="7966" width="8.7109375" style="299"/>
    <col min="7967" max="7967" width="0" style="299" hidden="1" customWidth="1"/>
    <col min="7968" max="8192" width="8.7109375" style="299"/>
    <col min="8193" max="8193" width="5.7109375" style="299" customWidth="1"/>
    <col min="8194" max="8194" width="2.5703125" style="299" bestFit="1" customWidth="1"/>
    <col min="8195" max="8195" width="7.7109375" style="299" customWidth="1"/>
    <col min="8196" max="8212" width="6.7109375" style="299" customWidth="1"/>
    <col min="8213" max="8215" width="5.7109375" style="299" customWidth="1"/>
    <col min="8216" max="8216" width="4.7109375" style="299" customWidth="1"/>
    <col min="8217" max="8217" width="5.140625" style="299" customWidth="1"/>
    <col min="8218" max="8218" width="5.5703125" style="299" customWidth="1"/>
    <col min="8219" max="8219" width="7.85546875" style="299" customWidth="1"/>
    <col min="8220" max="8220" width="7.5703125" style="299" customWidth="1"/>
    <col min="8221" max="8221" width="5.7109375" style="299" customWidth="1"/>
    <col min="8222" max="8222" width="8.7109375" style="299"/>
    <col min="8223" max="8223" width="0" style="299" hidden="1" customWidth="1"/>
    <col min="8224" max="8448" width="8.7109375" style="299"/>
    <col min="8449" max="8449" width="5.7109375" style="299" customWidth="1"/>
    <col min="8450" max="8450" width="2.5703125" style="299" bestFit="1" customWidth="1"/>
    <col min="8451" max="8451" width="7.7109375" style="299" customWidth="1"/>
    <col min="8452" max="8468" width="6.7109375" style="299" customWidth="1"/>
    <col min="8469" max="8471" width="5.7109375" style="299" customWidth="1"/>
    <col min="8472" max="8472" width="4.7109375" style="299" customWidth="1"/>
    <col min="8473" max="8473" width="5.140625" style="299" customWidth="1"/>
    <col min="8474" max="8474" width="5.5703125" style="299" customWidth="1"/>
    <col min="8475" max="8475" width="7.85546875" style="299" customWidth="1"/>
    <col min="8476" max="8476" width="7.5703125" style="299" customWidth="1"/>
    <col min="8477" max="8477" width="5.7109375" style="299" customWidth="1"/>
    <col min="8478" max="8478" width="8.7109375" style="299"/>
    <col min="8479" max="8479" width="0" style="299" hidden="1" customWidth="1"/>
    <col min="8480" max="8704" width="8.7109375" style="299"/>
    <col min="8705" max="8705" width="5.7109375" style="299" customWidth="1"/>
    <col min="8706" max="8706" width="2.5703125" style="299" bestFit="1" customWidth="1"/>
    <col min="8707" max="8707" width="7.7109375" style="299" customWidth="1"/>
    <col min="8708" max="8724" width="6.7109375" style="299" customWidth="1"/>
    <col min="8725" max="8727" width="5.7109375" style="299" customWidth="1"/>
    <col min="8728" max="8728" width="4.7109375" style="299" customWidth="1"/>
    <col min="8729" max="8729" width="5.140625" style="299" customWidth="1"/>
    <col min="8730" max="8730" width="5.5703125" style="299" customWidth="1"/>
    <col min="8731" max="8731" width="7.85546875" style="299" customWidth="1"/>
    <col min="8732" max="8732" width="7.5703125" style="299" customWidth="1"/>
    <col min="8733" max="8733" width="5.7109375" style="299" customWidth="1"/>
    <col min="8734" max="8734" width="8.7109375" style="299"/>
    <col min="8735" max="8735" width="0" style="299" hidden="1" customWidth="1"/>
    <col min="8736" max="8960" width="8.7109375" style="299"/>
    <col min="8961" max="8961" width="5.7109375" style="299" customWidth="1"/>
    <col min="8962" max="8962" width="2.5703125" style="299" bestFit="1" customWidth="1"/>
    <col min="8963" max="8963" width="7.7109375" style="299" customWidth="1"/>
    <col min="8964" max="8980" width="6.7109375" style="299" customWidth="1"/>
    <col min="8981" max="8983" width="5.7109375" style="299" customWidth="1"/>
    <col min="8984" max="8984" width="4.7109375" style="299" customWidth="1"/>
    <col min="8985" max="8985" width="5.140625" style="299" customWidth="1"/>
    <col min="8986" max="8986" width="5.5703125" style="299" customWidth="1"/>
    <col min="8987" max="8987" width="7.85546875" style="299" customWidth="1"/>
    <col min="8988" max="8988" width="7.5703125" style="299" customWidth="1"/>
    <col min="8989" max="8989" width="5.7109375" style="299" customWidth="1"/>
    <col min="8990" max="8990" width="8.7109375" style="299"/>
    <col min="8991" max="8991" width="0" style="299" hidden="1" customWidth="1"/>
    <col min="8992" max="9216" width="8.7109375" style="299"/>
    <col min="9217" max="9217" width="5.7109375" style="299" customWidth="1"/>
    <col min="9218" max="9218" width="2.5703125" style="299" bestFit="1" customWidth="1"/>
    <col min="9219" max="9219" width="7.7109375" style="299" customWidth="1"/>
    <col min="9220" max="9236" width="6.7109375" style="299" customWidth="1"/>
    <col min="9237" max="9239" width="5.7109375" style="299" customWidth="1"/>
    <col min="9240" max="9240" width="4.7109375" style="299" customWidth="1"/>
    <col min="9241" max="9241" width="5.140625" style="299" customWidth="1"/>
    <col min="9242" max="9242" width="5.5703125" style="299" customWidth="1"/>
    <col min="9243" max="9243" width="7.85546875" style="299" customWidth="1"/>
    <col min="9244" max="9244" width="7.5703125" style="299" customWidth="1"/>
    <col min="9245" max="9245" width="5.7109375" style="299" customWidth="1"/>
    <col min="9246" max="9246" width="8.7109375" style="299"/>
    <col min="9247" max="9247" width="0" style="299" hidden="1" customWidth="1"/>
    <col min="9248" max="9472" width="8.7109375" style="299"/>
    <col min="9473" max="9473" width="5.7109375" style="299" customWidth="1"/>
    <col min="9474" max="9474" width="2.5703125" style="299" bestFit="1" customWidth="1"/>
    <col min="9475" max="9475" width="7.7109375" style="299" customWidth="1"/>
    <col min="9476" max="9492" width="6.7109375" style="299" customWidth="1"/>
    <col min="9493" max="9495" width="5.7109375" style="299" customWidth="1"/>
    <col min="9496" max="9496" width="4.7109375" style="299" customWidth="1"/>
    <col min="9497" max="9497" width="5.140625" style="299" customWidth="1"/>
    <col min="9498" max="9498" width="5.5703125" style="299" customWidth="1"/>
    <col min="9499" max="9499" width="7.85546875" style="299" customWidth="1"/>
    <col min="9500" max="9500" width="7.5703125" style="299" customWidth="1"/>
    <col min="9501" max="9501" width="5.7109375" style="299" customWidth="1"/>
    <col min="9502" max="9502" width="8.7109375" style="299"/>
    <col min="9503" max="9503" width="0" style="299" hidden="1" customWidth="1"/>
    <col min="9504" max="9728" width="8.7109375" style="299"/>
    <col min="9729" max="9729" width="5.7109375" style="299" customWidth="1"/>
    <col min="9730" max="9730" width="2.5703125" style="299" bestFit="1" customWidth="1"/>
    <col min="9731" max="9731" width="7.7109375" style="299" customWidth="1"/>
    <col min="9732" max="9748" width="6.7109375" style="299" customWidth="1"/>
    <col min="9749" max="9751" width="5.7109375" style="299" customWidth="1"/>
    <col min="9752" max="9752" width="4.7109375" style="299" customWidth="1"/>
    <col min="9753" max="9753" width="5.140625" style="299" customWidth="1"/>
    <col min="9754" max="9754" width="5.5703125" style="299" customWidth="1"/>
    <col min="9755" max="9755" width="7.85546875" style="299" customWidth="1"/>
    <col min="9756" max="9756" width="7.5703125" style="299" customWidth="1"/>
    <col min="9757" max="9757" width="5.7109375" style="299" customWidth="1"/>
    <col min="9758" max="9758" width="8.7109375" style="299"/>
    <col min="9759" max="9759" width="0" style="299" hidden="1" customWidth="1"/>
    <col min="9760" max="9984" width="8.7109375" style="299"/>
    <col min="9985" max="9985" width="5.7109375" style="299" customWidth="1"/>
    <col min="9986" max="9986" width="2.5703125" style="299" bestFit="1" customWidth="1"/>
    <col min="9987" max="9987" width="7.7109375" style="299" customWidth="1"/>
    <col min="9988" max="10004" width="6.7109375" style="299" customWidth="1"/>
    <col min="10005" max="10007" width="5.7109375" style="299" customWidth="1"/>
    <col min="10008" max="10008" width="4.7109375" style="299" customWidth="1"/>
    <col min="10009" max="10009" width="5.140625" style="299" customWidth="1"/>
    <col min="10010" max="10010" width="5.5703125" style="299" customWidth="1"/>
    <col min="10011" max="10011" width="7.85546875" style="299" customWidth="1"/>
    <col min="10012" max="10012" width="7.5703125" style="299" customWidth="1"/>
    <col min="10013" max="10013" width="5.7109375" style="299" customWidth="1"/>
    <col min="10014" max="10014" width="8.7109375" style="299"/>
    <col min="10015" max="10015" width="0" style="299" hidden="1" customWidth="1"/>
    <col min="10016" max="10240" width="8.7109375" style="299"/>
    <col min="10241" max="10241" width="5.7109375" style="299" customWidth="1"/>
    <col min="10242" max="10242" width="2.5703125" style="299" bestFit="1" customWidth="1"/>
    <col min="10243" max="10243" width="7.7109375" style="299" customWidth="1"/>
    <col min="10244" max="10260" width="6.7109375" style="299" customWidth="1"/>
    <col min="10261" max="10263" width="5.7109375" style="299" customWidth="1"/>
    <col min="10264" max="10264" width="4.7109375" style="299" customWidth="1"/>
    <col min="10265" max="10265" width="5.140625" style="299" customWidth="1"/>
    <col min="10266" max="10266" width="5.5703125" style="299" customWidth="1"/>
    <col min="10267" max="10267" width="7.85546875" style="299" customWidth="1"/>
    <col min="10268" max="10268" width="7.5703125" style="299" customWidth="1"/>
    <col min="10269" max="10269" width="5.7109375" style="299" customWidth="1"/>
    <col min="10270" max="10270" width="8.7109375" style="299"/>
    <col min="10271" max="10271" width="0" style="299" hidden="1" customWidth="1"/>
    <col min="10272" max="10496" width="8.7109375" style="299"/>
    <col min="10497" max="10497" width="5.7109375" style="299" customWidth="1"/>
    <col min="10498" max="10498" width="2.5703125" style="299" bestFit="1" customWidth="1"/>
    <col min="10499" max="10499" width="7.7109375" style="299" customWidth="1"/>
    <col min="10500" max="10516" width="6.7109375" style="299" customWidth="1"/>
    <col min="10517" max="10519" width="5.7109375" style="299" customWidth="1"/>
    <col min="10520" max="10520" width="4.7109375" style="299" customWidth="1"/>
    <col min="10521" max="10521" width="5.140625" style="299" customWidth="1"/>
    <col min="10522" max="10522" width="5.5703125" style="299" customWidth="1"/>
    <col min="10523" max="10523" width="7.85546875" style="299" customWidth="1"/>
    <col min="10524" max="10524" width="7.5703125" style="299" customWidth="1"/>
    <col min="10525" max="10525" width="5.7109375" style="299" customWidth="1"/>
    <col min="10526" max="10526" width="8.7109375" style="299"/>
    <col min="10527" max="10527" width="0" style="299" hidden="1" customWidth="1"/>
    <col min="10528" max="10752" width="8.7109375" style="299"/>
    <col min="10753" max="10753" width="5.7109375" style="299" customWidth="1"/>
    <col min="10754" max="10754" width="2.5703125" style="299" bestFit="1" customWidth="1"/>
    <col min="10755" max="10755" width="7.7109375" style="299" customWidth="1"/>
    <col min="10756" max="10772" width="6.7109375" style="299" customWidth="1"/>
    <col min="10773" max="10775" width="5.7109375" style="299" customWidth="1"/>
    <col min="10776" max="10776" width="4.7109375" style="299" customWidth="1"/>
    <col min="10777" max="10777" width="5.140625" style="299" customWidth="1"/>
    <col min="10778" max="10778" width="5.5703125" style="299" customWidth="1"/>
    <col min="10779" max="10779" width="7.85546875" style="299" customWidth="1"/>
    <col min="10780" max="10780" width="7.5703125" style="299" customWidth="1"/>
    <col min="10781" max="10781" width="5.7109375" style="299" customWidth="1"/>
    <col min="10782" max="10782" width="8.7109375" style="299"/>
    <col min="10783" max="10783" width="0" style="299" hidden="1" customWidth="1"/>
    <col min="10784" max="11008" width="8.7109375" style="299"/>
    <col min="11009" max="11009" width="5.7109375" style="299" customWidth="1"/>
    <col min="11010" max="11010" width="2.5703125" style="299" bestFit="1" customWidth="1"/>
    <col min="11011" max="11011" width="7.7109375" style="299" customWidth="1"/>
    <col min="11012" max="11028" width="6.7109375" style="299" customWidth="1"/>
    <col min="11029" max="11031" width="5.7109375" style="299" customWidth="1"/>
    <col min="11032" max="11032" width="4.7109375" style="299" customWidth="1"/>
    <col min="11033" max="11033" width="5.140625" style="299" customWidth="1"/>
    <col min="11034" max="11034" width="5.5703125" style="299" customWidth="1"/>
    <col min="11035" max="11035" width="7.85546875" style="299" customWidth="1"/>
    <col min="11036" max="11036" width="7.5703125" style="299" customWidth="1"/>
    <col min="11037" max="11037" width="5.7109375" style="299" customWidth="1"/>
    <col min="11038" max="11038" width="8.7109375" style="299"/>
    <col min="11039" max="11039" width="0" style="299" hidden="1" customWidth="1"/>
    <col min="11040" max="11264" width="8.7109375" style="299"/>
    <col min="11265" max="11265" width="5.7109375" style="299" customWidth="1"/>
    <col min="11266" max="11266" width="2.5703125" style="299" bestFit="1" customWidth="1"/>
    <col min="11267" max="11267" width="7.7109375" style="299" customWidth="1"/>
    <col min="11268" max="11284" width="6.7109375" style="299" customWidth="1"/>
    <col min="11285" max="11287" width="5.7109375" style="299" customWidth="1"/>
    <col min="11288" max="11288" width="4.7109375" style="299" customWidth="1"/>
    <col min="11289" max="11289" width="5.140625" style="299" customWidth="1"/>
    <col min="11290" max="11290" width="5.5703125" style="299" customWidth="1"/>
    <col min="11291" max="11291" width="7.85546875" style="299" customWidth="1"/>
    <col min="11292" max="11292" width="7.5703125" style="299" customWidth="1"/>
    <col min="11293" max="11293" width="5.7109375" style="299" customWidth="1"/>
    <col min="11294" max="11294" width="8.7109375" style="299"/>
    <col min="11295" max="11295" width="0" style="299" hidden="1" customWidth="1"/>
    <col min="11296" max="11520" width="8.7109375" style="299"/>
    <col min="11521" max="11521" width="5.7109375" style="299" customWidth="1"/>
    <col min="11522" max="11522" width="2.5703125" style="299" bestFit="1" customWidth="1"/>
    <col min="11523" max="11523" width="7.7109375" style="299" customWidth="1"/>
    <col min="11524" max="11540" width="6.7109375" style="299" customWidth="1"/>
    <col min="11541" max="11543" width="5.7109375" style="299" customWidth="1"/>
    <col min="11544" max="11544" width="4.7109375" style="299" customWidth="1"/>
    <col min="11545" max="11545" width="5.140625" style="299" customWidth="1"/>
    <col min="11546" max="11546" width="5.5703125" style="299" customWidth="1"/>
    <col min="11547" max="11547" width="7.85546875" style="299" customWidth="1"/>
    <col min="11548" max="11548" width="7.5703125" style="299" customWidth="1"/>
    <col min="11549" max="11549" width="5.7109375" style="299" customWidth="1"/>
    <col min="11550" max="11550" width="8.7109375" style="299"/>
    <col min="11551" max="11551" width="0" style="299" hidden="1" customWidth="1"/>
    <col min="11552" max="11776" width="8.7109375" style="299"/>
    <col min="11777" max="11777" width="5.7109375" style="299" customWidth="1"/>
    <col min="11778" max="11778" width="2.5703125" style="299" bestFit="1" customWidth="1"/>
    <col min="11779" max="11779" width="7.7109375" style="299" customWidth="1"/>
    <col min="11780" max="11796" width="6.7109375" style="299" customWidth="1"/>
    <col min="11797" max="11799" width="5.7109375" style="299" customWidth="1"/>
    <col min="11800" max="11800" width="4.7109375" style="299" customWidth="1"/>
    <col min="11801" max="11801" width="5.140625" style="299" customWidth="1"/>
    <col min="11802" max="11802" width="5.5703125" style="299" customWidth="1"/>
    <col min="11803" max="11803" width="7.85546875" style="299" customWidth="1"/>
    <col min="11804" max="11804" width="7.5703125" style="299" customWidth="1"/>
    <col min="11805" max="11805" width="5.7109375" style="299" customWidth="1"/>
    <col min="11806" max="11806" width="8.7109375" style="299"/>
    <col min="11807" max="11807" width="0" style="299" hidden="1" customWidth="1"/>
    <col min="11808" max="12032" width="8.7109375" style="299"/>
    <col min="12033" max="12033" width="5.7109375" style="299" customWidth="1"/>
    <col min="12034" max="12034" width="2.5703125" style="299" bestFit="1" customWidth="1"/>
    <col min="12035" max="12035" width="7.7109375" style="299" customWidth="1"/>
    <col min="12036" max="12052" width="6.7109375" style="299" customWidth="1"/>
    <col min="12053" max="12055" width="5.7109375" style="299" customWidth="1"/>
    <col min="12056" max="12056" width="4.7109375" style="299" customWidth="1"/>
    <col min="12057" max="12057" width="5.140625" style="299" customWidth="1"/>
    <col min="12058" max="12058" width="5.5703125" style="299" customWidth="1"/>
    <col min="12059" max="12059" width="7.85546875" style="299" customWidth="1"/>
    <col min="12060" max="12060" width="7.5703125" style="299" customWidth="1"/>
    <col min="12061" max="12061" width="5.7109375" style="299" customWidth="1"/>
    <col min="12062" max="12062" width="8.7109375" style="299"/>
    <col min="12063" max="12063" width="0" style="299" hidden="1" customWidth="1"/>
    <col min="12064" max="12288" width="8.7109375" style="299"/>
    <col min="12289" max="12289" width="5.7109375" style="299" customWidth="1"/>
    <col min="12290" max="12290" width="2.5703125" style="299" bestFit="1" customWidth="1"/>
    <col min="12291" max="12291" width="7.7109375" style="299" customWidth="1"/>
    <col min="12292" max="12308" width="6.7109375" style="299" customWidth="1"/>
    <col min="12309" max="12311" width="5.7109375" style="299" customWidth="1"/>
    <col min="12312" max="12312" width="4.7109375" style="299" customWidth="1"/>
    <col min="12313" max="12313" width="5.140625" style="299" customWidth="1"/>
    <col min="12314" max="12314" width="5.5703125" style="299" customWidth="1"/>
    <col min="12315" max="12315" width="7.85546875" style="299" customWidth="1"/>
    <col min="12316" max="12316" width="7.5703125" style="299" customWidth="1"/>
    <col min="12317" max="12317" width="5.7109375" style="299" customWidth="1"/>
    <col min="12318" max="12318" width="8.7109375" style="299"/>
    <col min="12319" max="12319" width="0" style="299" hidden="1" customWidth="1"/>
    <col min="12320" max="12544" width="8.7109375" style="299"/>
    <col min="12545" max="12545" width="5.7109375" style="299" customWidth="1"/>
    <col min="12546" max="12546" width="2.5703125" style="299" bestFit="1" customWidth="1"/>
    <col min="12547" max="12547" width="7.7109375" style="299" customWidth="1"/>
    <col min="12548" max="12564" width="6.7109375" style="299" customWidth="1"/>
    <col min="12565" max="12567" width="5.7109375" style="299" customWidth="1"/>
    <col min="12568" max="12568" width="4.7109375" style="299" customWidth="1"/>
    <col min="12569" max="12569" width="5.140625" style="299" customWidth="1"/>
    <col min="12570" max="12570" width="5.5703125" style="299" customWidth="1"/>
    <col min="12571" max="12571" width="7.85546875" style="299" customWidth="1"/>
    <col min="12572" max="12572" width="7.5703125" style="299" customWidth="1"/>
    <col min="12573" max="12573" width="5.7109375" style="299" customWidth="1"/>
    <col min="12574" max="12574" width="8.7109375" style="299"/>
    <col min="12575" max="12575" width="0" style="299" hidden="1" customWidth="1"/>
    <col min="12576" max="12800" width="8.7109375" style="299"/>
    <col min="12801" max="12801" width="5.7109375" style="299" customWidth="1"/>
    <col min="12802" max="12802" width="2.5703125" style="299" bestFit="1" customWidth="1"/>
    <col min="12803" max="12803" width="7.7109375" style="299" customWidth="1"/>
    <col min="12804" max="12820" width="6.7109375" style="299" customWidth="1"/>
    <col min="12821" max="12823" width="5.7109375" style="299" customWidth="1"/>
    <col min="12824" max="12824" width="4.7109375" style="299" customWidth="1"/>
    <col min="12825" max="12825" width="5.140625" style="299" customWidth="1"/>
    <col min="12826" max="12826" width="5.5703125" style="299" customWidth="1"/>
    <col min="12827" max="12827" width="7.85546875" style="299" customWidth="1"/>
    <col min="12828" max="12828" width="7.5703125" style="299" customWidth="1"/>
    <col min="12829" max="12829" width="5.7109375" style="299" customWidth="1"/>
    <col min="12830" max="12830" width="8.7109375" style="299"/>
    <col min="12831" max="12831" width="0" style="299" hidden="1" customWidth="1"/>
    <col min="12832" max="13056" width="8.7109375" style="299"/>
    <col min="13057" max="13057" width="5.7109375" style="299" customWidth="1"/>
    <col min="13058" max="13058" width="2.5703125" style="299" bestFit="1" customWidth="1"/>
    <col min="13059" max="13059" width="7.7109375" style="299" customWidth="1"/>
    <col min="13060" max="13076" width="6.7109375" style="299" customWidth="1"/>
    <col min="13077" max="13079" width="5.7109375" style="299" customWidth="1"/>
    <col min="13080" max="13080" width="4.7109375" style="299" customWidth="1"/>
    <col min="13081" max="13081" width="5.140625" style="299" customWidth="1"/>
    <col min="13082" max="13082" width="5.5703125" style="299" customWidth="1"/>
    <col min="13083" max="13083" width="7.85546875" style="299" customWidth="1"/>
    <col min="13084" max="13084" width="7.5703125" style="299" customWidth="1"/>
    <col min="13085" max="13085" width="5.7109375" style="299" customWidth="1"/>
    <col min="13086" max="13086" width="8.7109375" style="299"/>
    <col min="13087" max="13087" width="0" style="299" hidden="1" customWidth="1"/>
    <col min="13088" max="13312" width="8.7109375" style="299"/>
    <col min="13313" max="13313" width="5.7109375" style="299" customWidth="1"/>
    <col min="13314" max="13314" width="2.5703125" style="299" bestFit="1" customWidth="1"/>
    <col min="13315" max="13315" width="7.7109375" style="299" customWidth="1"/>
    <col min="13316" max="13332" width="6.7109375" style="299" customWidth="1"/>
    <col min="13333" max="13335" width="5.7109375" style="299" customWidth="1"/>
    <col min="13336" max="13336" width="4.7109375" style="299" customWidth="1"/>
    <col min="13337" max="13337" width="5.140625" style="299" customWidth="1"/>
    <col min="13338" max="13338" width="5.5703125" style="299" customWidth="1"/>
    <col min="13339" max="13339" width="7.85546875" style="299" customWidth="1"/>
    <col min="13340" max="13340" width="7.5703125" style="299" customWidth="1"/>
    <col min="13341" max="13341" width="5.7109375" style="299" customWidth="1"/>
    <col min="13342" max="13342" width="8.7109375" style="299"/>
    <col min="13343" max="13343" width="0" style="299" hidden="1" customWidth="1"/>
    <col min="13344" max="13568" width="8.7109375" style="299"/>
    <col min="13569" max="13569" width="5.7109375" style="299" customWidth="1"/>
    <col min="13570" max="13570" width="2.5703125" style="299" bestFit="1" customWidth="1"/>
    <col min="13571" max="13571" width="7.7109375" style="299" customWidth="1"/>
    <col min="13572" max="13588" width="6.7109375" style="299" customWidth="1"/>
    <col min="13589" max="13591" width="5.7109375" style="299" customWidth="1"/>
    <col min="13592" max="13592" width="4.7109375" style="299" customWidth="1"/>
    <col min="13593" max="13593" width="5.140625" style="299" customWidth="1"/>
    <col min="13594" max="13594" width="5.5703125" style="299" customWidth="1"/>
    <col min="13595" max="13595" width="7.85546875" style="299" customWidth="1"/>
    <col min="13596" max="13596" width="7.5703125" style="299" customWidth="1"/>
    <col min="13597" max="13597" width="5.7109375" style="299" customWidth="1"/>
    <col min="13598" max="13598" width="8.7109375" style="299"/>
    <col min="13599" max="13599" width="0" style="299" hidden="1" customWidth="1"/>
    <col min="13600" max="13824" width="8.7109375" style="299"/>
    <col min="13825" max="13825" width="5.7109375" style="299" customWidth="1"/>
    <col min="13826" max="13826" width="2.5703125" style="299" bestFit="1" customWidth="1"/>
    <col min="13827" max="13827" width="7.7109375" style="299" customWidth="1"/>
    <col min="13828" max="13844" width="6.7109375" style="299" customWidth="1"/>
    <col min="13845" max="13847" width="5.7109375" style="299" customWidth="1"/>
    <col min="13848" max="13848" width="4.7109375" style="299" customWidth="1"/>
    <col min="13849" max="13849" width="5.140625" style="299" customWidth="1"/>
    <col min="13850" max="13850" width="5.5703125" style="299" customWidth="1"/>
    <col min="13851" max="13851" width="7.85546875" style="299" customWidth="1"/>
    <col min="13852" max="13852" width="7.5703125" style="299" customWidth="1"/>
    <col min="13853" max="13853" width="5.7109375" style="299" customWidth="1"/>
    <col min="13854" max="13854" width="8.7109375" style="299"/>
    <col min="13855" max="13855" width="0" style="299" hidden="1" customWidth="1"/>
    <col min="13856" max="14080" width="8.7109375" style="299"/>
    <col min="14081" max="14081" width="5.7109375" style="299" customWidth="1"/>
    <col min="14082" max="14082" width="2.5703125" style="299" bestFit="1" customWidth="1"/>
    <col min="14083" max="14083" width="7.7109375" style="299" customWidth="1"/>
    <col min="14084" max="14100" width="6.7109375" style="299" customWidth="1"/>
    <col min="14101" max="14103" width="5.7109375" style="299" customWidth="1"/>
    <col min="14104" max="14104" width="4.7109375" style="299" customWidth="1"/>
    <col min="14105" max="14105" width="5.140625" style="299" customWidth="1"/>
    <col min="14106" max="14106" width="5.5703125" style="299" customWidth="1"/>
    <col min="14107" max="14107" width="7.85546875" style="299" customWidth="1"/>
    <col min="14108" max="14108" width="7.5703125" style="299" customWidth="1"/>
    <col min="14109" max="14109" width="5.7109375" style="299" customWidth="1"/>
    <col min="14110" max="14110" width="8.7109375" style="299"/>
    <col min="14111" max="14111" width="0" style="299" hidden="1" customWidth="1"/>
    <col min="14112" max="14336" width="8.7109375" style="299"/>
    <col min="14337" max="14337" width="5.7109375" style="299" customWidth="1"/>
    <col min="14338" max="14338" width="2.5703125" style="299" bestFit="1" customWidth="1"/>
    <col min="14339" max="14339" width="7.7109375" style="299" customWidth="1"/>
    <col min="14340" max="14356" width="6.7109375" style="299" customWidth="1"/>
    <col min="14357" max="14359" width="5.7109375" style="299" customWidth="1"/>
    <col min="14360" max="14360" width="4.7109375" style="299" customWidth="1"/>
    <col min="14361" max="14361" width="5.140625" style="299" customWidth="1"/>
    <col min="14362" max="14362" width="5.5703125" style="299" customWidth="1"/>
    <col min="14363" max="14363" width="7.85546875" style="299" customWidth="1"/>
    <col min="14364" max="14364" width="7.5703125" style="299" customWidth="1"/>
    <col min="14365" max="14365" width="5.7109375" style="299" customWidth="1"/>
    <col min="14366" max="14366" width="8.7109375" style="299"/>
    <col min="14367" max="14367" width="0" style="299" hidden="1" customWidth="1"/>
    <col min="14368" max="14592" width="8.7109375" style="299"/>
    <col min="14593" max="14593" width="5.7109375" style="299" customWidth="1"/>
    <col min="14594" max="14594" width="2.5703125" style="299" bestFit="1" customWidth="1"/>
    <col min="14595" max="14595" width="7.7109375" style="299" customWidth="1"/>
    <col min="14596" max="14612" width="6.7109375" style="299" customWidth="1"/>
    <col min="14613" max="14615" width="5.7109375" style="299" customWidth="1"/>
    <col min="14616" max="14616" width="4.7109375" style="299" customWidth="1"/>
    <col min="14617" max="14617" width="5.140625" style="299" customWidth="1"/>
    <col min="14618" max="14618" width="5.5703125" style="299" customWidth="1"/>
    <col min="14619" max="14619" width="7.85546875" style="299" customWidth="1"/>
    <col min="14620" max="14620" width="7.5703125" style="299" customWidth="1"/>
    <col min="14621" max="14621" width="5.7109375" style="299" customWidth="1"/>
    <col min="14622" max="14622" width="8.7109375" style="299"/>
    <col min="14623" max="14623" width="0" style="299" hidden="1" customWidth="1"/>
    <col min="14624" max="14848" width="8.7109375" style="299"/>
    <col min="14849" max="14849" width="5.7109375" style="299" customWidth="1"/>
    <col min="14850" max="14850" width="2.5703125" style="299" bestFit="1" customWidth="1"/>
    <col min="14851" max="14851" width="7.7109375" style="299" customWidth="1"/>
    <col min="14852" max="14868" width="6.7109375" style="299" customWidth="1"/>
    <col min="14869" max="14871" width="5.7109375" style="299" customWidth="1"/>
    <col min="14872" max="14872" width="4.7109375" style="299" customWidth="1"/>
    <col min="14873" max="14873" width="5.140625" style="299" customWidth="1"/>
    <col min="14874" max="14874" width="5.5703125" style="299" customWidth="1"/>
    <col min="14875" max="14875" width="7.85546875" style="299" customWidth="1"/>
    <col min="14876" max="14876" width="7.5703125" style="299" customWidth="1"/>
    <col min="14877" max="14877" width="5.7109375" style="299" customWidth="1"/>
    <col min="14878" max="14878" width="8.7109375" style="299"/>
    <col min="14879" max="14879" width="0" style="299" hidden="1" customWidth="1"/>
    <col min="14880" max="15104" width="8.7109375" style="299"/>
    <col min="15105" max="15105" width="5.7109375" style="299" customWidth="1"/>
    <col min="15106" max="15106" width="2.5703125" style="299" bestFit="1" customWidth="1"/>
    <col min="15107" max="15107" width="7.7109375" style="299" customWidth="1"/>
    <col min="15108" max="15124" width="6.7109375" style="299" customWidth="1"/>
    <col min="15125" max="15127" width="5.7109375" style="299" customWidth="1"/>
    <col min="15128" max="15128" width="4.7109375" style="299" customWidth="1"/>
    <col min="15129" max="15129" width="5.140625" style="299" customWidth="1"/>
    <col min="15130" max="15130" width="5.5703125" style="299" customWidth="1"/>
    <col min="15131" max="15131" width="7.85546875" style="299" customWidth="1"/>
    <col min="15132" max="15132" width="7.5703125" style="299" customWidth="1"/>
    <col min="15133" max="15133" width="5.7109375" style="299" customWidth="1"/>
    <col min="15134" max="15134" width="8.7109375" style="299"/>
    <col min="15135" max="15135" width="0" style="299" hidden="1" customWidth="1"/>
    <col min="15136" max="15360" width="8.7109375" style="299"/>
    <col min="15361" max="15361" width="5.7109375" style="299" customWidth="1"/>
    <col min="15362" max="15362" width="2.5703125" style="299" bestFit="1" customWidth="1"/>
    <col min="15363" max="15363" width="7.7109375" style="299" customWidth="1"/>
    <col min="15364" max="15380" width="6.7109375" style="299" customWidth="1"/>
    <col min="15381" max="15383" width="5.7109375" style="299" customWidth="1"/>
    <col min="15384" max="15384" width="4.7109375" style="299" customWidth="1"/>
    <col min="15385" max="15385" width="5.140625" style="299" customWidth="1"/>
    <col min="15386" max="15386" width="5.5703125" style="299" customWidth="1"/>
    <col min="15387" max="15387" width="7.85546875" style="299" customWidth="1"/>
    <col min="15388" max="15388" width="7.5703125" style="299" customWidth="1"/>
    <col min="15389" max="15389" width="5.7109375" style="299" customWidth="1"/>
    <col min="15390" max="15390" width="8.7109375" style="299"/>
    <col min="15391" max="15391" width="0" style="299" hidden="1" customWidth="1"/>
    <col min="15392" max="15616" width="8.7109375" style="299"/>
    <col min="15617" max="15617" width="5.7109375" style="299" customWidth="1"/>
    <col min="15618" max="15618" width="2.5703125" style="299" bestFit="1" customWidth="1"/>
    <col min="15619" max="15619" width="7.7109375" style="299" customWidth="1"/>
    <col min="15620" max="15636" width="6.7109375" style="299" customWidth="1"/>
    <col min="15637" max="15639" width="5.7109375" style="299" customWidth="1"/>
    <col min="15640" max="15640" width="4.7109375" style="299" customWidth="1"/>
    <col min="15641" max="15641" width="5.140625" style="299" customWidth="1"/>
    <col min="15642" max="15642" width="5.5703125" style="299" customWidth="1"/>
    <col min="15643" max="15643" width="7.85546875" style="299" customWidth="1"/>
    <col min="15644" max="15644" width="7.5703125" style="299" customWidth="1"/>
    <col min="15645" max="15645" width="5.7109375" style="299" customWidth="1"/>
    <col min="15646" max="15646" width="8.7109375" style="299"/>
    <col min="15647" max="15647" width="0" style="299" hidden="1" customWidth="1"/>
    <col min="15648" max="15872" width="8.7109375" style="299"/>
    <col min="15873" max="15873" width="5.7109375" style="299" customWidth="1"/>
    <col min="15874" max="15874" width="2.5703125" style="299" bestFit="1" customWidth="1"/>
    <col min="15875" max="15875" width="7.7109375" style="299" customWidth="1"/>
    <col min="15876" max="15892" width="6.7109375" style="299" customWidth="1"/>
    <col min="15893" max="15895" width="5.7109375" style="299" customWidth="1"/>
    <col min="15896" max="15896" width="4.7109375" style="299" customWidth="1"/>
    <col min="15897" max="15897" width="5.140625" style="299" customWidth="1"/>
    <col min="15898" max="15898" width="5.5703125" style="299" customWidth="1"/>
    <col min="15899" max="15899" width="7.85546875" style="299" customWidth="1"/>
    <col min="15900" max="15900" width="7.5703125" style="299" customWidth="1"/>
    <col min="15901" max="15901" width="5.7109375" style="299" customWidth="1"/>
    <col min="15902" max="15902" width="8.7109375" style="299"/>
    <col min="15903" max="15903" width="0" style="299" hidden="1" customWidth="1"/>
    <col min="15904" max="16128" width="8.7109375" style="299"/>
    <col min="16129" max="16129" width="5.7109375" style="299" customWidth="1"/>
    <col min="16130" max="16130" width="2.5703125" style="299" bestFit="1" customWidth="1"/>
    <col min="16131" max="16131" width="7.7109375" style="299" customWidth="1"/>
    <col min="16132" max="16148" width="6.7109375" style="299" customWidth="1"/>
    <col min="16149" max="16151" width="5.7109375" style="299" customWidth="1"/>
    <col min="16152" max="16152" width="4.7109375" style="299" customWidth="1"/>
    <col min="16153" max="16153" width="5.140625" style="299" customWidth="1"/>
    <col min="16154" max="16154" width="5.5703125" style="299" customWidth="1"/>
    <col min="16155" max="16155" width="7.85546875" style="299" customWidth="1"/>
    <col min="16156" max="16156" width="7.5703125" style="299" customWidth="1"/>
    <col min="16157" max="16157" width="5.7109375" style="299" customWidth="1"/>
    <col min="16158" max="16158" width="8.7109375" style="299"/>
    <col min="16159" max="16159" width="0" style="299" hidden="1" customWidth="1"/>
    <col min="16160" max="16384" width="8.7109375" style="299"/>
  </cols>
  <sheetData>
    <row r="1" spans="1:32" ht="18">
      <c r="A1" s="295" t="s">
        <v>800</v>
      </c>
      <c r="B1" s="296"/>
      <c r="C1" s="296"/>
      <c r="D1" s="296"/>
      <c r="E1" s="296"/>
      <c r="F1" s="296"/>
      <c r="G1" s="296"/>
      <c r="H1" s="296"/>
      <c r="I1" s="296"/>
      <c r="J1" s="296"/>
      <c r="K1" s="296"/>
      <c r="L1" s="296"/>
      <c r="M1" s="296"/>
      <c r="N1" s="296"/>
      <c r="O1" s="296"/>
      <c r="P1" s="296"/>
      <c r="Q1" s="296"/>
      <c r="R1" s="296"/>
      <c r="S1" s="297"/>
      <c r="T1" s="297"/>
      <c r="U1" s="298"/>
      <c r="V1" s="298"/>
      <c r="W1" s="298"/>
      <c r="X1" s="298"/>
      <c r="Y1" s="298"/>
      <c r="Z1" s="298"/>
      <c r="AA1" s="298"/>
      <c r="AB1" s="298"/>
    </row>
    <row r="2" spans="1:32" ht="18">
      <c r="A2" s="295" t="s">
        <v>599</v>
      </c>
      <c r="B2" s="300"/>
      <c r="C2" s="300"/>
      <c r="D2" s="300"/>
      <c r="E2" s="800" t="s">
        <v>600</v>
      </c>
      <c r="F2" s="800"/>
      <c r="G2" s="301" t="s">
        <v>601</v>
      </c>
      <c r="H2" s="296"/>
      <c r="I2" s="296"/>
      <c r="J2" s="296"/>
      <c r="K2" s="296"/>
      <c r="L2" s="296"/>
      <c r="M2" s="296"/>
      <c r="N2" s="296"/>
      <c r="O2" s="296"/>
      <c r="P2" s="296"/>
      <c r="Q2" s="296"/>
      <c r="R2" s="296"/>
      <c r="S2" s="297"/>
      <c r="T2" s="297"/>
      <c r="U2" s="298"/>
      <c r="V2" s="298"/>
      <c r="W2" s="298"/>
      <c r="X2" s="298"/>
      <c r="Y2" s="298"/>
      <c r="Z2" s="298"/>
      <c r="AA2" s="298"/>
      <c r="AB2" s="298"/>
    </row>
    <row r="3" spans="1:32" ht="18">
      <c r="A3" s="295" t="s">
        <v>602</v>
      </c>
      <c r="B3" s="300"/>
      <c r="C3" s="300"/>
      <c r="D3" s="300"/>
      <c r="E3" s="302">
        <v>44192</v>
      </c>
      <c r="F3" s="300"/>
      <c r="G3" s="300"/>
      <c r="H3" s="300"/>
      <c r="I3" s="300"/>
      <c r="J3" s="300"/>
      <c r="K3" s="300"/>
      <c r="L3" s="300"/>
      <c r="M3" s="300"/>
      <c r="N3" s="300"/>
      <c r="O3" s="300"/>
      <c r="P3" s="300"/>
      <c r="Q3" s="300"/>
      <c r="R3" s="300"/>
      <c r="S3" s="303"/>
      <c r="T3" s="303"/>
      <c r="U3" s="303"/>
      <c r="V3" s="303"/>
      <c r="W3" s="303"/>
      <c r="X3" s="303"/>
      <c r="Y3" s="303"/>
      <c r="Z3" s="303"/>
      <c r="AA3" s="303"/>
      <c r="AB3" s="303"/>
    </row>
    <row r="4" spans="1:32" ht="18">
      <c r="A4" s="801" t="s">
        <v>62</v>
      </c>
      <c r="B4" s="801"/>
      <c r="C4" s="801"/>
      <c r="D4" s="801"/>
      <c r="E4" s="801"/>
      <c r="F4" s="801"/>
      <c r="G4" s="801"/>
      <c r="H4" s="801"/>
      <c r="I4" s="801"/>
      <c r="J4" s="801"/>
      <c r="K4" s="801"/>
      <c r="L4" s="801"/>
      <c r="M4" s="801"/>
      <c r="N4" s="801"/>
      <c r="O4" s="801"/>
      <c r="P4" s="801"/>
      <c r="Q4" s="801"/>
      <c r="R4" s="801"/>
      <c r="S4" s="303"/>
      <c r="T4" s="303"/>
      <c r="U4" s="303"/>
      <c r="V4" s="303"/>
      <c r="W4" s="303"/>
      <c r="X4" s="303"/>
      <c r="Y4" s="303"/>
      <c r="Z4" s="303"/>
      <c r="AA4" s="303"/>
      <c r="AB4" s="303"/>
    </row>
    <row r="5" spans="1:32" ht="6.75" customHeight="1">
      <c r="A5" s="303"/>
      <c r="B5" s="304"/>
      <c r="C5" s="304"/>
      <c r="D5" s="300"/>
      <c r="E5" s="300"/>
      <c r="F5" s="300"/>
      <c r="G5" s="300"/>
      <c r="H5" s="300"/>
      <c r="I5" s="300"/>
      <c r="J5" s="300"/>
      <c r="K5" s="300"/>
      <c r="L5" s="300"/>
      <c r="M5" s="300"/>
      <c r="N5" s="296"/>
      <c r="O5" s="296"/>
      <c r="P5" s="296"/>
      <c r="Q5" s="300"/>
      <c r="R5" s="300"/>
      <c r="S5" s="300"/>
      <c r="T5" s="300"/>
      <c r="U5" s="300"/>
      <c r="V5" s="300"/>
      <c r="W5" s="300"/>
      <c r="X5" s="300"/>
      <c r="Y5" s="300"/>
      <c r="Z5" s="300"/>
      <c r="AA5" s="300"/>
      <c r="AB5" s="300"/>
      <c r="AF5" s="305" t="s">
        <v>600</v>
      </c>
    </row>
    <row r="6" spans="1:32">
      <c r="A6" s="304"/>
      <c r="B6" s="304"/>
      <c r="C6" s="304"/>
      <c r="D6" s="306" t="s">
        <v>603</v>
      </c>
      <c r="E6" s="303"/>
      <c r="F6" s="303"/>
      <c r="G6" s="303"/>
      <c r="H6" s="303"/>
      <c r="I6" s="303"/>
      <c r="J6" s="303"/>
      <c r="K6" s="303"/>
      <c r="L6" s="303"/>
      <c r="M6" s="303"/>
      <c r="N6" s="303"/>
      <c r="O6" s="303"/>
      <c r="P6" s="303"/>
      <c r="Q6" s="303"/>
      <c r="R6" s="303"/>
      <c r="S6" s="303"/>
      <c r="T6" s="303"/>
      <c r="U6" s="303"/>
      <c r="V6" s="303"/>
      <c r="W6" s="303"/>
      <c r="X6" s="303"/>
      <c r="Y6" s="303"/>
      <c r="Z6" s="303"/>
      <c r="AA6" s="303"/>
      <c r="AB6" s="303"/>
      <c r="AF6" s="305" t="s">
        <v>604</v>
      </c>
    </row>
    <row r="7" spans="1:32">
      <c r="A7" s="304"/>
      <c r="B7" s="304"/>
      <c r="C7" s="304"/>
      <c r="D7" s="797" t="s">
        <v>605</v>
      </c>
      <c r="E7" s="798"/>
      <c r="F7" s="798"/>
      <c r="G7" s="798"/>
      <c r="H7" s="798"/>
      <c r="I7" s="798"/>
      <c r="J7" s="798"/>
      <c r="K7" s="798"/>
      <c r="L7" s="798"/>
      <c r="M7" s="798"/>
      <c r="N7" s="798"/>
      <c r="O7" s="798"/>
      <c r="P7" s="798"/>
      <c r="Q7" s="798"/>
      <c r="R7" s="798"/>
      <c r="S7" s="798"/>
      <c r="T7" s="799"/>
      <c r="U7" s="303"/>
      <c r="V7" s="303"/>
      <c r="W7" s="303"/>
      <c r="X7" s="303"/>
      <c r="Y7" s="303"/>
      <c r="Z7" s="303"/>
      <c r="AA7" s="303"/>
      <c r="AB7" s="303"/>
      <c r="AE7" s="307" t="b">
        <v>0</v>
      </c>
    </row>
    <row r="8" spans="1:32" ht="11.45" customHeight="1">
      <c r="A8" s="304"/>
      <c r="B8" s="304"/>
      <c r="C8" s="304"/>
      <c r="D8" s="308"/>
      <c r="E8" s="309"/>
      <c r="F8" s="310"/>
      <c r="G8" s="310"/>
      <c r="H8" s="310"/>
      <c r="I8" s="311"/>
      <c r="J8" s="312"/>
      <c r="K8" s="312"/>
      <c r="L8" s="312"/>
      <c r="M8" s="312"/>
      <c r="N8" s="312"/>
      <c r="O8" s="312"/>
      <c r="P8" s="312"/>
      <c r="Q8" s="312"/>
      <c r="R8" s="312"/>
      <c r="S8" s="802" t="s">
        <v>606</v>
      </c>
      <c r="T8" s="803"/>
      <c r="U8" s="303"/>
      <c r="V8" s="303"/>
      <c r="W8" s="303"/>
      <c r="X8" s="303"/>
      <c r="Y8" s="303"/>
      <c r="Z8" s="303"/>
      <c r="AA8" s="303"/>
      <c r="AB8" s="303"/>
    </row>
    <row r="9" spans="1:32" ht="11.45" customHeight="1">
      <c r="A9" s="304"/>
      <c r="B9" s="304"/>
      <c r="C9" s="304"/>
      <c r="D9" s="313"/>
      <c r="E9" s="314"/>
      <c r="F9" s="311"/>
      <c r="G9" s="311" t="s">
        <v>607</v>
      </c>
      <c r="H9" s="311"/>
      <c r="I9" s="311" t="s">
        <v>608</v>
      </c>
      <c r="J9" s="312" t="s">
        <v>608</v>
      </c>
      <c r="K9" s="312" t="s">
        <v>609</v>
      </c>
      <c r="L9" s="312" t="s">
        <v>610</v>
      </c>
      <c r="M9" s="312"/>
      <c r="N9" s="312" t="s">
        <v>610</v>
      </c>
      <c r="O9" s="312" t="s">
        <v>607</v>
      </c>
      <c r="P9" s="312" t="s">
        <v>611</v>
      </c>
      <c r="Q9" s="312"/>
      <c r="R9" s="315" t="s">
        <v>612</v>
      </c>
      <c r="S9" s="312"/>
      <c r="T9" s="316" t="s">
        <v>610</v>
      </c>
      <c r="U9" s="303"/>
      <c r="V9" s="303"/>
      <c r="W9" s="303"/>
      <c r="X9" s="303"/>
      <c r="Y9" s="303"/>
      <c r="Z9" s="303"/>
      <c r="AA9" s="303"/>
      <c r="AB9" s="303"/>
    </row>
    <row r="10" spans="1:32" ht="11.45" customHeight="1">
      <c r="A10" s="306"/>
      <c r="B10" s="304"/>
      <c r="C10" s="304"/>
      <c r="D10" s="317" t="s">
        <v>613</v>
      </c>
      <c r="E10" s="318"/>
      <c r="F10" s="319" t="s">
        <v>614</v>
      </c>
      <c r="G10" s="319" t="s">
        <v>615</v>
      </c>
      <c r="H10" s="319" t="s">
        <v>616</v>
      </c>
      <c r="I10" s="320" t="s">
        <v>615</v>
      </c>
      <c r="J10" s="321" t="s">
        <v>617</v>
      </c>
      <c r="K10" s="321" t="s">
        <v>618</v>
      </c>
      <c r="L10" s="321" t="s">
        <v>619</v>
      </c>
      <c r="M10" s="321" t="s">
        <v>620</v>
      </c>
      <c r="N10" s="321" t="s">
        <v>621</v>
      </c>
      <c r="O10" s="321" t="s">
        <v>617</v>
      </c>
      <c r="P10" s="321" t="s">
        <v>622</v>
      </c>
      <c r="Q10" s="321" t="s">
        <v>623</v>
      </c>
      <c r="R10" s="322" t="s">
        <v>624</v>
      </c>
      <c r="S10" s="312" t="s">
        <v>616</v>
      </c>
      <c r="T10" s="321" t="s">
        <v>619</v>
      </c>
      <c r="U10" s="303"/>
      <c r="V10" s="303"/>
      <c r="W10" s="303"/>
      <c r="X10" s="303"/>
      <c r="Y10" s="303"/>
      <c r="Z10" s="303"/>
      <c r="AA10" s="303"/>
      <c r="AB10" s="303"/>
    </row>
    <row r="11" spans="1:32">
      <c r="A11" s="323" t="s">
        <v>5</v>
      </c>
      <c r="B11" s="323"/>
      <c r="C11" s="323"/>
      <c r="D11" s="324">
        <v>81</v>
      </c>
      <c r="E11" s="324">
        <v>82</v>
      </c>
      <c r="F11" s="325">
        <v>84</v>
      </c>
      <c r="G11" s="325">
        <v>901</v>
      </c>
      <c r="H11" s="325">
        <v>902</v>
      </c>
      <c r="I11" s="324">
        <v>903</v>
      </c>
      <c r="J11" s="324">
        <v>904</v>
      </c>
      <c r="K11" s="324">
        <v>905</v>
      </c>
      <c r="L11" s="324">
        <v>906</v>
      </c>
      <c r="M11" s="324">
        <v>907</v>
      </c>
      <c r="N11" s="324">
        <v>908</v>
      </c>
      <c r="O11" s="324">
        <v>909</v>
      </c>
      <c r="P11" s="324">
        <v>911</v>
      </c>
      <c r="Q11" s="324">
        <v>912</v>
      </c>
      <c r="R11" s="324">
        <v>913</v>
      </c>
      <c r="S11" s="324">
        <v>920</v>
      </c>
      <c r="T11" s="324">
        <v>921</v>
      </c>
      <c r="U11" s="303"/>
      <c r="V11" s="303"/>
      <c r="W11" s="303"/>
      <c r="X11" s="303"/>
      <c r="Y11" s="303"/>
      <c r="Z11" s="303"/>
      <c r="AA11" s="303"/>
      <c r="AB11" s="303"/>
    </row>
    <row r="12" spans="1:32">
      <c r="A12" s="794" t="s">
        <v>3</v>
      </c>
      <c r="B12" s="795"/>
      <c r="C12" s="796"/>
      <c r="D12" s="254">
        <v>0.51980000000000004</v>
      </c>
      <c r="E12" s="254">
        <v>0.51980000000000004</v>
      </c>
      <c r="F12" s="254">
        <v>0.51980000000000004</v>
      </c>
      <c r="G12" s="254">
        <v>0.51980000000000004</v>
      </c>
      <c r="H12" s="254">
        <v>0.51980000000000004</v>
      </c>
      <c r="I12" s="254">
        <v>0.51980000000000004</v>
      </c>
      <c r="J12" s="254">
        <v>0.51980000000000004</v>
      </c>
      <c r="K12" s="254">
        <v>0.51980000000000004</v>
      </c>
      <c r="L12" s="254">
        <v>0.51980000000000004</v>
      </c>
      <c r="M12" s="254">
        <v>0.51980000000000004</v>
      </c>
      <c r="N12" s="254">
        <v>0.51980000000000004</v>
      </c>
      <c r="O12" s="254">
        <v>0.51980000000000004</v>
      </c>
      <c r="P12" s="254">
        <v>0.51980000000000004</v>
      </c>
      <c r="Q12" s="254">
        <v>0.51980000000000004</v>
      </c>
      <c r="R12" s="254">
        <v>0.51980000000000004</v>
      </c>
      <c r="S12" s="254">
        <v>0.51980000000000004</v>
      </c>
      <c r="T12" s="254">
        <v>0.51980000000000004</v>
      </c>
      <c r="U12" s="303"/>
      <c r="V12" s="303"/>
      <c r="W12" s="303"/>
      <c r="X12" s="303"/>
      <c r="Y12" s="303"/>
      <c r="Z12" s="303"/>
      <c r="AA12" s="303"/>
      <c r="AB12" s="303"/>
    </row>
    <row r="13" spans="1:32">
      <c r="A13" s="794" t="s">
        <v>625</v>
      </c>
      <c r="B13" s="795"/>
      <c r="C13" s="796"/>
      <c r="D13" s="254">
        <v>0.1</v>
      </c>
      <c r="E13" s="254">
        <v>0.1</v>
      </c>
      <c r="F13" s="254">
        <v>0.1</v>
      </c>
      <c r="G13" s="254">
        <v>0.1</v>
      </c>
      <c r="H13" s="254">
        <v>0.1</v>
      </c>
      <c r="I13" s="254">
        <v>0.1</v>
      </c>
      <c r="J13" s="254">
        <v>0.1</v>
      </c>
      <c r="K13" s="254">
        <v>0.1</v>
      </c>
      <c r="L13" s="254">
        <v>0.1</v>
      </c>
      <c r="M13" s="254">
        <v>0.1</v>
      </c>
      <c r="N13" s="254">
        <v>0.1</v>
      </c>
      <c r="O13" s="254">
        <v>0.1</v>
      </c>
      <c r="P13" s="254">
        <v>0.1</v>
      </c>
      <c r="Q13" s="254">
        <v>0.1</v>
      </c>
      <c r="R13" s="254">
        <v>0.1</v>
      </c>
      <c r="S13" s="254">
        <v>0.1</v>
      </c>
      <c r="T13" s="254">
        <v>0.1</v>
      </c>
      <c r="U13" s="303"/>
      <c r="V13" s="303"/>
      <c r="W13" s="303"/>
      <c r="X13" s="303"/>
      <c r="Y13" s="303"/>
      <c r="Z13" s="303"/>
      <c r="AA13" s="303"/>
      <c r="AB13" s="303"/>
    </row>
    <row r="14" spans="1:32">
      <c r="A14" s="794" t="s">
        <v>626</v>
      </c>
      <c r="B14" s="795"/>
      <c r="C14" s="796"/>
      <c r="D14" s="254">
        <v>0.1</v>
      </c>
      <c r="E14" s="254">
        <v>0.1</v>
      </c>
      <c r="F14" s="254">
        <v>0.1</v>
      </c>
      <c r="G14" s="254">
        <v>0.1</v>
      </c>
      <c r="H14" s="254">
        <v>0.1</v>
      </c>
      <c r="I14" s="254">
        <v>0.1</v>
      </c>
      <c r="J14" s="254">
        <v>0.1</v>
      </c>
      <c r="K14" s="254">
        <v>0.1</v>
      </c>
      <c r="L14" s="254">
        <v>0.1</v>
      </c>
      <c r="M14" s="254">
        <v>0.1</v>
      </c>
      <c r="N14" s="254">
        <v>0.1</v>
      </c>
      <c r="O14" s="254">
        <v>0.1</v>
      </c>
      <c r="P14" s="254">
        <v>0.1</v>
      </c>
      <c r="Q14" s="254">
        <v>0.1</v>
      </c>
      <c r="R14" s="254">
        <v>0.1</v>
      </c>
      <c r="S14" s="254">
        <v>0.1</v>
      </c>
      <c r="T14" s="254">
        <v>0.1</v>
      </c>
      <c r="U14" s="303"/>
      <c r="V14" s="303"/>
      <c r="W14" s="303"/>
      <c r="X14" s="303"/>
      <c r="Y14" s="303"/>
      <c r="Z14" s="303"/>
      <c r="AA14" s="303"/>
      <c r="AB14" s="303"/>
    </row>
    <row r="15" spans="1:32">
      <c r="A15" s="794" t="s">
        <v>627</v>
      </c>
      <c r="B15" s="795"/>
      <c r="C15" s="796"/>
      <c r="D15" s="254">
        <v>0.6865</v>
      </c>
      <c r="E15" s="254">
        <v>0.6865</v>
      </c>
      <c r="F15" s="254">
        <v>0.6865</v>
      </c>
      <c r="G15" s="254">
        <v>0.6865</v>
      </c>
      <c r="H15" s="254">
        <v>0.6865</v>
      </c>
      <c r="I15" s="254">
        <v>0.6865</v>
      </c>
      <c r="J15" s="254">
        <v>0.6865</v>
      </c>
      <c r="K15" s="254">
        <v>0.6865</v>
      </c>
      <c r="L15" s="254">
        <v>0.6865</v>
      </c>
      <c r="M15" s="254">
        <v>0.6865</v>
      </c>
      <c r="N15" s="254">
        <v>0.6865</v>
      </c>
      <c r="O15" s="254">
        <v>0.6865</v>
      </c>
      <c r="P15" s="254">
        <v>0.6865</v>
      </c>
      <c r="Q15" s="254">
        <v>0.6865</v>
      </c>
      <c r="R15" s="254">
        <v>0.6865</v>
      </c>
      <c r="S15" s="254">
        <v>0.6865</v>
      </c>
      <c r="T15" s="254">
        <v>0.6865</v>
      </c>
      <c r="U15" s="303"/>
      <c r="V15" s="303"/>
      <c r="W15" s="303"/>
      <c r="X15" s="303"/>
      <c r="Y15" s="303"/>
      <c r="Z15" s="303"/>
      <c r="AA15" s="303"/>
      <c r="AB15" s="303"/>
    </row>
    <row r="16" spans="1:32">
      <c r="A16" s="326"/>
      <c r="B16" s="303"/>
      <c r="C16" s="303"/>
      <c r="D16" s="303"/>
      <c r="E16" s="303"/>
      <c r="F16" s="303"/>
      <c r="G16" s="303"/>
      <c r="H16" s="303"/>
      <c r="I16" s="303"/>
      <c r="J16" s="303"/>
      <c r="K16" s="303"/>
      <c r="L16" s="303"/>
      <c r="M16" s="303"/>
      <c r="N16" s="303"/>
      <c r="O16" s="327"/>
      <c r="P16" s="327"/>
      <c r="Q16" s="327"/>
      <c r="R16" s="327"/>
      <c r="S16" s="303"/>
      <c r="T16" s="303"/>
      <c r="U16" s="303"/>
      <c r="V16" s="303"/>
      <c r="W16" s="303"/>
      <c r="X16" s="303"/>
      <c r="Y16" s="303"/>
      <c r="Z16" s="303"/>
      <c r="AA16" s="303"/>
      <c r="AB16" s="303"/>
    </row>
    <row r="17" spans="1:28">
      <c r="A17" s="326"/>
      <c r="B17" s="303"/>
      <c r="C17" s="303"/>
      <c r="D17" s="797" t="s">
        <v>628</v>
      </c>
      <c r="E17" s="798"/>
      <c r="F17" s="798"/>
      <c r="G17" s="798"/>
      <c r="H17" s="798"/>
      <c r="I17" s="798"/>
      <c r="J17" s="798"/>
      <c r="K17" s="798"/>
      <c r="L17" s="798"/>
      <c r="M17" s="798"/>
      <c r="N17" s="798"/>
      <c r="O17" s="798"/>
      <c r="P17" s="798"/>
      <c r="Q17" s="798"/>
      <c r="R17" s="798"/>
      <c r="S17" s="798"/>
      <c r="T17" s="799"/>
      <c r="U17" s="303"/>
      <c r="V17" s="303"/>
      <c r="W17" s="303"/>
      <c r="X17" s="303"/>
      <c r="Y17" s="303"/>
      <c r="Z17" s="303"/>
      <c r="AA17" s="303"/>
      <c r="AB17" s="303"/>
    </row>
    <row r="18" spans="1:28">
      <c r="A18" s="323" t="s">
        <v>2</v>
      </c>
      <c r="B18" s="323"/>
      <c r="C18" s="323"/>
      <c r="D18" s="325">
        <f>IF(ISBLANK(D11),"",+D11)</f>
        <v>81</v>
      </c>
      <c r="E18" s="325">
        <f>IF(ISBLANK(E11),"",+E11)</f>
        <v>82</v>
      </c>
      <c r="F18" s="325">
        <f>IF(ISBLANK(F11),"",+F11)</f>
        <v>84</v>
      </c>
      <c r="G18" s="325">
        <f>IF(ISBLANK(G11),"",+G11)</f>
        <v>901</v>
      </c>
      <c r="H18" s="325">
        <v>902</v>
      </c>
      <c r="I18" s="325">
        <f>IF(ISBLANK(I11),"",+I11)</f>
        <v>903</v>
      </c>
      <c r="J18" s="325">
        <f>IF(ISBLANK(J11),"",+J11)</f>
        <v>904</v>
      </c>
      <c r="K18" s="325">
        <f>IF(ISBLANK(K11),"",+K11)</f>
        <v>905</v>
      </c>
      <c r="L18" s="325">
        <f>IF(ISBLANK(L11),"",+L11)</f>
        <v>906</v>
      </c>
      <c r="M18" s="325">
        <f>IF(ISBLANK(M11),"",+M11)</f>
        <v>907</v>
      </c>
      <c r="N18" s="325">
        <v>908</v>
      </c>
      <c r="O18" s="325">
        <f>IF(ISBLANK(O11),"",+O11)</f>
        <v>909</v>
      </c>
      <c r="P18" s="325">
        <f>IF(ISBLANK(P11),"",+P11)</f>
        <v>911</v>
      </c>
      <c r="Q18" s="325">
        <f>IF(ISBLANK(Q11),"",+Q11)</f>
        <v>912</v>
      </c>
      <c r="R18" s="325">
        <v>913</v>
      </c>
      <c r="S18" s="325">
        <v>920</v>
      </c>
      <c r="T18" s="325">
        <f>IF(ISBLANK(T11),"",+T11)</f>
        <v>921</v>
      </c>
      <c r="U18" s="303"/>
      <c r="V18" s="303"/>
      <c r="W18" s="303"/>
      <c r="X18" s="303"/>
      <c r="Y18" s="303"/>
      <c r="Z18" s="303"/>
      <c r="AA18" s="303"/>
      <c r="AB18" s="303"/>
    </row>
    <row r="19" spans="1:28">
      <c r="A19" s="794" t="s">
        <v>3</v>
      </c>
      <c r="B19" s="795"/>
      <c r="C19" s="796"/>
      <c r="D19" s="255">
        <v>1</v>
      </c>
      <c r="E19" s="255">
        <v>1</v>
      </c>
      <c r="F19" s="255">
        <v>1</v>
      </c>
      <c r="G19" s="255">
        <v>1</v>
      </c>
      <c r="H19" s="255">
        <v>1</v>
      </c>
      <c r="I19" s="255">
        <v>1</v>
      </c>
      <c r="J19" s="255">
        <v>1</v>
      </c>
      <c r="K19" s="255">
        <v>1</v>
      </c>
      <c r="L19" s="255">
        <v>1</v>
      </c>
      <c r="M19" s="255">
        <v>1</v>
      </c>
      <c r="N19" s="255">
        <v>1</v>
      </c>
      <c r="O19" s="255">
        <v>1</v>
      </c>
      <c r="P19" s="255">
        <v>1</v>
      </c>
      <c r="Q19" s="255">
        <v>1</v>
      </c>
      <c r="R19" s="255">
        <v>1</v>
      </c>
      <c r="S19" s="255">
        <v>1</v>
      </c>
      <c r="T19" s="255">
        <v>1</v>
      </c>
      <c r="U19" s="303"/>
      <c r="V19" s="303"/>
      <c r="W19" s="303"/>
      <c r="X19" s="303"/>
      <c r="Y19" s="303"/>
      <c r="Z19" s="303"/>
      <c r="AA19" s="303"/>
      <c r="AB19" s="303"/>
    </row>
    <row r="20" spans="1:28">
      <c r="A20" s="794" t="s">
        <v>625</v>
      </c>
      <c r="B20" s="795"/>
      <c r="C20" s="796"/>
      <c r="D20" s="255">
        <v>1</v>
      </c>
      <c r="E20" s="255">
        <v>1</v>
      </c>
      <c r="F20" s="255">
        <v>1</v>
      </c>
      <c r="G20" s="255">
        <v>1</v>
      </c>
      <c r="H20" s="255">
        <v>1</v>
      </c>
      <c r="I20" s="255">
        <v>1</v>
      </c>
      <c r="J20" s="255">
        <v>1</v>
      </c>
      <c r="K20" s="255">
        <v>1</v>
      </c>
      <c r="L20" s="255">
        <v>1</v>
      </c>
      <c r="M20" s="255">
        <v>1</v>
      </c>
      <c r="N20" s="255">
        <v>1</v>
      </c>
      <c r="O20" s="255">
        <v>1</v>
      </c>
      <c r="P20" s="255">
        <v>1</v>
      </c>
      <c r="Q20" s="255">
        <v>1</v>
      </c>
      <c r="R20" s="255">
        <v>1</v>
      </c>
      <c r="S20" s="255">
        <v>1</v>
      </c>
      <c r="T20" s="255">
        <v>1</v>
      </c>
      <c r="U20" s="303"/>
      <c r="V20" s="303"/>
      <c r="W20" s="303"/>
      <c r="X20" s="303"/>
      <c r="Y20" s="303"/>
      <c r="Z20" s="303"/>
      <c r="AA20" s="303"/>
      <c r="AB20" s="303"/>
    </row>
    <row r="21" spans="1:28">
      <c r="A21" s="794" t="s">
        <v>626</v>
      </c>
      <c r="B21" s="795"/>
      <c r="C21" s="796"/>
      <c r="D21" s="255">
        <v>1</v>
      </c>
      <c r="E21" s="255">
        <v>1</v>
      </c>
      <c r="F21" s="255">
        <v>1</v>
      </c>
      <c r="G21" s="255">
        <v>1</v>
      </c>
      <c r="H21" s="255">
        <v>1</v>
      </c>
      <c r="I21" s="255">
        <v>1</v>
      </c>
      <c r="J21" s="255">
        <v>1</v>
      </c>
      <c r="K21" s="255">
        <v>1</v>
      </c>
      <c r="L21" s="255">
        <v>1</v>
      </c>
      <c r="M21" s="255">
        <v>1</v>
      </c>
      <c r="N21" s="255">
        <v>1</v>
      </c>
      <c r="O21" s="255">
        <v>1</v>
      </c>
      <c r="P21" s="255">
        <v>1</v>
      </c>
      <c r="Q21" s="255">
        <v>1</v>
      </c>
      <c r="R21" s="255">
        <v>1</v>
      </c>
      <c r="S21" s="255">
        <v>1</v>
      </c>
      <c r="T21" s="255">
        <v>1</v>
      </c>
      <c r="U21" s="303"/>
      <c r="V21" s="303"/>
      <c r="W21" s="303"/>
      <c r="X21" s="303"/>
      <c r="Y21" s="303"/>
      <c r="Z21" s="303"/>
      <c r="AA21" s="303"/>
      <c r="AB21" s="303"/>
    </row>
    <row r="22" spans="1:28">
      <c r="A22" s="794" t="s">
        <v>4</v>
      </c>
      <c r="B22" s="795"/>
      <c r="C22" s="796"/>
      <c r="D22" s="255">
        <v>1</v>
      </c>
      <c r="E22" s="255">
        <v>1</v>
      </c>
      <c r="F22" s="255">
        <v>1</v>
      </c>
      <c r="G22" s="255">
        <v>1</v>
      </c>
      <c r="H22" s="255">
        <v>1</v>
      </c>
      <c r="I22" s="255">
        <v>1</v>
      </c>
      <c r="J22" s="255">
        <v>1</v>
      </c>
      <c r="K22" s="255">
        <v>1</v>
      </c>
      <c r="L22" s="255">
        <v>1</v>
      </c>
      <c r="M22" s="255">
        <v>1</v>
      </c>
      <c r="N22" s="255">
        <v>1</v>
      </c>
      <c r="O22" s="255">
        <v>1</v>
      </c>
      <c r="P22" s="255">
        <v>1</v>
      </c>
      <c r="Q22" s="255">
        <v>1</v>
      </c>
      <c r="R22" s="255">
        <v>1</v>
      </c>
      <c r="S22" s="255">
        <v>1</v>
      </c>
      <c r="T22" s="255">
        <v>1</v>
      </c>
      <c r="U22" s="303"/>
      <c r="V22" s="303"/>
      <c r="W22" s="303"/>
      <c r="X22" s="303"/>
      <c r="Y22" s="303"/>
      <c r="Z22" s="303"/>
      <c r="AA22" s="303"/>
      <c r="AB22" s="303"/>
    </row>
    <row r="23" spans="1:28">
      <c r="A23" s="304"/>
      <c r="B23" s="304"/>
      <c r="C23" s="304"/>
      <c r="D23" s="306"/>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row>
    <row r="24" spans="1:28">
      <c r="A24" s="304"/>
      <c r="B24" s="304"/>
      <c r="C24" s="304"/>
      <c r="D24" s="787" t="s">
        <v>629</v>
      </c>
      <c r="E24" s="788"/>
      <c r="F24" s="788"/>
      <c r="G24" s="788"/>
      <c r="H24" s="788"/>
      <c r="I24" s="788"/>
      <c r="J24" s="788"/>
      <c r="K24" s="788"/>
      <c r="L24" s="788"/>
      <c r="M24" s="788"/>
      <c r="N24" s="788"/>
      <c r="O24" s="788"/>
      <c r="P24" s="788"/>
      <c r="Q24" s="788"/>
      <c r="R24" s="788"/>
      <c r="S24" s="788"/>
      <c r="T24" s="789"/>
      <c r="U24" s="303"/>
      <c r="V24" s="303"/>
      <c r="W24" s="303"/>
      <c r="X24" s="303"/>
      <c r="Y24" s="303"/>
      <c r="Z24" s="303"/>
      <c r="AA24" s="303"/>
      <c r="AB24" s="303"/>
    </row>
    <row r="25" spans="1:28" ht="13.5">
      <c r="A25" s="304"/>
      <c r="B25" s="304"/>
      <c r="C25" s="304"/>
      <c r="D25" s="328"/>
      <c r="E25" s="329"/>
      <c r="F25" s="329"/>
      <c r="G25" s="329"/>
      <c r="H25" s="329"/>
      <c r="I25" s="329"/>
      <c r="J25" s="329"/>
      <c r="K25" s="329"/>
      <c r="L25" s="329"/>
      <c r="M25" s="329"/>
      <c r="N25" s="329"/>
      <c r="O25" s="329"/>
      <c r="P25" s="329"/>
      <c r="Q25" s="329"/>
      <c r="R25" s="329"/>
      <c r="S25" s="330" t="s">
        <v>630</v>
      </c>
      <c r="T25" s="330"/>
      <c r="U25" s="303"/>
      <c r="V25" s="303"/>
      <c r="W25" s="303"/>
      <c r="X25" s="303"/>
      <c r="Y25" s="303"/>
      <c r="Z25" s="303"/>
      <c r="AA25" s="303"/>
      <c r="AB25" s="303"/>
    </row>
    <row r="26" spans="1:28" ht="13.5">
      <c r="A26" s="304"/>
      <c r="B26" s="304"/>
      <c r="C26" s="304"/>
      <c r="D26" s="331"/>
      <c r="E26" s="332"/>
      <c r="F26" s="332"/>
      <c r="G26" s="332" t="s">
        <v>607</v>
      </c>
      <c r="H26" s="332"/>
      <c r="I26" s="332" t="s">
        <v>631</v>
      </c>
      <c r="J26" s="332" t="s">
        <v>608</v>
      </c>
      <c r="K26" s="332" t="s">
        <v>609</v>
      </c>
      <c r="L26" s="332" t="s">
        <v>610</v>
      </c>
      <c r="M26" s="332"/>
      <c r="N26" s="332" t="s">
        <v>610</v>
      </c>
      <c r="O26" s="332" t="s">
        <v>607</v>
      </c>
      <c r="P26" s="332" t="s">
        <v>611</v>
      </c>
      <c r="Q26" s="332"/>
      <c r="R26" s="332" t="s">
        <v>612</v>
      </c>
      <c r="S26" s="333"/>
      <c r="T26" s="333" t="s">
        <v>610</v>
      </c>
      <c r="U26" s="303"/>
      <c r="V26" s="303"/>
      <c r="W26" s="303"/>
      <c r="X26" s="303"/>
      <c r="Y26" s="303"/>
      <c r="Z26" s="303"/>
      <c r="AA26" s="303"/>
      <c r="AB26" s="303"/>
    </row>
    <row r="27" spans="1:28" ht="13.5">
      <c r="A27" s="306"/>
      <c r="B27" s="304"/>
      <c r="C27" s="304"/>
      <c r="D27" s="334" t="s">
        <v>613</v>
      </c>
      <c r="E27" s="335"/>
      <c r="F27" s="336" t="s">
        <v>614</v>
      </c>
      <c r="G27" s="336" t="s">
        <v>615</v>
      </c>
      <c r="H27" s="336" t="s">
        <v>616</v>
      </c>
      <c r="I27" s="336" t="s">
        <v>615</v>
      </c>
      <c r="J27" s="336" t="s">
        <v>617</v>
      </c>
      <c r="K27" s="336" t="s">
        <v>618</v>
      </c>
      <c r="L27" s="336" t="s">
        <v>619</v>
      </c>
      <c r="M27" s="336" t="s">
        <v>620</v>
      </c>
      <c r="N27" s="336" t="s">
        <v>621</v>
      </c>
      <c r="O27" s="336" t="s">
        <v>617</v>
      </c>
      <c r="P27" s="336" t="s">
        <v>622</v>
      </c>
      <c r="Q27" s="336" t="s">
        <v>623</v>
      </c>
      <c r="R27" s="337" t="s">
        <v>624</v>
      </c>
      <c r="S27" s="338" t="s">
        <v>616</v>
      </c>
      <c r="T27" s="338" t="s">
        <v>619</v>
      </c>
      <c r="U27" s="303"/>
      <c r="V27" s="303"/>
      <c r="W27" s="303"/>
      <c r="X27" s="303"/>
      <c r="Y27" s="303"/>
      <c r="Z27" s="303"/>
      <c r="AA27" s="303"/>
      <c r="AB27" s="303"/>
    </row>
    <row r="28" spans="1:28">
      <c r="A28" s="339" t="s">
        <v>2</v>
      </c>
      <c r="B28" s="339"/>
      <c r="C28" s="339"/>
      <c r="D28" s="340">
        <v>481</v>
      </c>
      <c r="E28" s="340">
        <v>482</v>
      </c>
      <c r="F28" s="341">
        <v>484</v>
      </c>
      <c r="G28" s="341">
        <v>401</v>
      </c>
      <c r="H28" s="340">
        <v>402</v>
      </c>
      <c r="I28" s="340">
        <v>403</v>
      </c>
      <c r="J28" s="340">
        <v>404</v>
      </c>
      <c r="K28" s="340">
        <v>405</v>
      </c>
      <c r="L28" s="340">
        <v>406</v>
      </c>
      <c r="M28" s="340">
        <v>407</v>
      </c>
      <c r="N28" s="340">
        <v>408</v>
      </c>
      <c r="O28" s="340">
        <v>409</v>
      </c>
      <c r="P28" s="340">
        <v>411</v>
      </c>
      <c r="Q28" s="340">
        <v>412</v>
      </c>
      <c r="R28" s="340">
        <v>413</v>
      </c>
      <c r="S28" s="340">
        <v>420</v>
      </c>
      <c r="T28" s="340">
        <v>421</v>
      </c>
      <c r="U28" s="303"/>
      <c r="V28" s="303"/>
      <c r="W28" s="303"/>
      <c r="X28" s="303"/>
      <c r="Y28" s="303"/>
      <c r="Z28" s="303"/>
      <c r="AA28" s="303"/>
      <c r="AB28" s="303"/>
    </row>
    <row r="29" spans="1:28">
      <c r="A29" s="790" t="s">
        <v>3</v>
      </c>
      <c r="B29" s="791"/>
      <c r="C29" s="792"/>
      <c r="D29" s="254">
        <v>0.47920000000000001</v>
      </c>
      <c r="E29" s="254">
        <v>0.47920000000000001</v>
      </c>
      <c r="F29" s="254">
        <v>0.47920000000000001</v>
      </c>
      <c r="G29" s="254">
        <v>0.47920000000000001</v>
      </c>
      <c r="H29" s="254">
        <v>0.47920000000000001</v>
      </c>
      <c r="I29" s="254">
        <v>0.47920000000000001</v>
      </c>
      <c r="J29" s="254">
        <v>0.47920000000000001</v>
      </c>
      <c r="K29" s="254">
        <v>0.47920000000000001</v>
      </c>
      <c r="L29" s="254">
        <v>0.47920000000000001</v>
      </c>
      <c r="M29" s="254">
        <v>0.47920000000000001</v>
      </c>
      <c r="N29" s="254">
        <v>0.47920000000000001</v>
      </c>
      <c r="O29" s="254">
        <v>0.47920000000000001</v>
      </c>
      <c r="P29" s="254">
        <v>0.47920000000000001</v>
      </c>
      <c r="Q29" s="254">
        <v>0.47920000000000001</v>
      </c>
      <c r="R29" s="254">
        <v>0.47920000000000001</v>
      </c>
      <c r="S29" s="254">
        <v>0.47920000000000001</v>
      </c>
      <c r="T29" s="254">
        <v>0.47920000000000001</v>
      </c>
      <c r="U29" s="303"/>
      <c r="V29" s="303"/>
      <c r="W29" s="303"/>
      <c r="X29" s="303"/>
      <c r="Y29" s="303"/>
      <c r="Z29" s="303"/>
      <c r="AA29" s="303"/>
      <c r="AB29" s="303"/>
    </row>
    <row r="30" spans="1:28">
      <c r="A30" s="790" t="s">
        <v>625</v>
      </c>
      <c r="B30" s="791"/>
      <c r="C30" s="792"/>
      <c r="D30" s="254">
        <v>0.1</v>
      </c>
      <c r="E30" s="254">
        <v>0.1</v>
      </c>
      <c r="F30" s="254">
        <v>0.1</v>
      </c>
      <c r="G30" s="254">
        <v>0.1</v>
      </c>
      <c r="H30" s="254">
        <v>0.1</v>
      </c>
      <c r="I30" s="254">
        <v>0.1</v>
      </c>
      <c r="J30" s="254">
        <v>0.1</v>
      </c>
      <c r="K30" s="254">
        <v>0.1</v>
      </c>
      <c r="L30" s="254">
        <v>0.1</v>
      </c>
      <c r="M30" s="254">
        <v>0.1</v>
      </c>
      <c r="N30" s="254">
        <v>0.1</v>
      </c>
      <c r="O30" s="254">
        <v>0.1</v>
      </c>
      <c r="P30" s="254">
        <v>0.1</v>
      </c>
      <c r="Q30" s="254">
        <v>0.1</v>
      </c>
      <c r="R30" s="254">
        <v>0.1</v>
      </c>
      <c r="S30" s="254">
        <v>0.1</v>
      </c>
      <c r="T30" s="254">
        <v>0.1</v>
      </c>
      <c r="U30" s="303"/>
      <c r="V30" s="303"/>
      <c r="W30" s="303"/>
      <c r="X30" s="303"/>
      <c r="Y30" s="303"/>
      <c r="Z30" s="303"/>
      <c r="AA30" s="303"/>
      <c r="AB30" s="303"/>
    </row>
    <row r="31" spans="1:28">
      <c r="A31" s="790" t="s">
        <v>626</v>
      </c>
      <c r="B31" s="791"/>
      <c r="C31" s="792"/>
      <c r="D31" s="254">
        <v>0.55210000000000004</v>
      </c>
      <c r="E31" s="254">
        <v>0.55210000000000004</v>
      </c>
      <c r="F31" s="254">
        <v>0.55210000000000004</v>
      </c>
      <c r="G31" s="254">
        <v>0.55210000000000004</v>
      </c>
      <c r="H31" s="254">
        <v>0.55210000000000004</v>
      </c>
      <c r="I31" s="254">
        <v>0.55210000000000004</v>
      </c>
      <c r="J31" s="254">
        <v>0.55210000000000004</v>
      </c>
      <c r="K31" s="254">
        <v>0.55210000000000004</v>
      </c>
      <c r="L31" s="254">
        <v>0.55210000000000004</v>
      </c>
      <c r="M31" s="254">
        <v>0.55210000000000004</v>
      </c>
      <c r="N31" s="254">
        <v>0.55210000000000004</v>
      </c>
      <c r="O31" s="254">
        <v>0.55210000000000004</v>
      </c>
      <c r="P31" s="254">
        <v>0.55210000000000004</v>
      </c>
      <c r="Q31" s="254">
        <v>0.55210000000000004</v>
      </c>
      <c r="R31" s="254">
        <v>0.55210000000000004</v>
      </c>
      <c r="S31" s="254">
        <v>0.55210000000000004</v>
      </c>
      <c r="T31" s="254">
        <v>0.55210000000000004</v>
      </c>
      <c r="U31" s="303"/>
      <c r="V31" s="303"/>
      <c r="W31" s="303"/>
      <c r="X31" s="303"/>
      <c r="Y31" s="303"/>
      <c r="Z31" s="303"/>
      <c r="AA31" s="303"/>
      <c r="AB31" s="303"/>
    </row>
    <row r="32" spans="1:28">
      <c r="A32" s="790" t="s">
        <v>627</v>
      </c>
      <c r="B32" s="791"/>
      <c r="C32" s="792"/>
      <c r="D32" s="254">
        <v>0.56030000000000002</v>
      </c>
      <c r="E32" s="254">
        <v>0.56030000000000002</v>
      </c>
      <c r="F32" s="254">
        <v>0.56030000000000002</v>
      </c>
      <c r="G32" s="254">
        <v>0.56030000000000002</v>
      </c>
      <c r="H32" s="254">
        <v>0.56030000000000002</v>
      </c>
      <c r="I32" s="254">
        <v>0.56030000000000002</v>
      </c>
      <c r="J32" s="254">
        <v>0.56030000000000002</v>
      </c>
      <c r="K32" s="254">
        <v>0.56030000000000002</v>
      </c>
      <c r="L32" s="254">
        <v>0.56030000000000002</v>
      </c>
      <c r="M32" s="254">
        <v>0.56030000000000002</v>
      </c>
      <c r="N32" s="254">
        <v>0.56030000000000002</v>
      </c>
      <c r="O32" s="254">
        <v>0.56030000000000002</v>
      </c>
      <c r="P32" s="254">
        <v>0.56030000000000002</v>
      </c>
      <c r="Q32" s="254">
        <v>0.56030000000000002</v>
      </c>
      <c r="R32" s="254">
        <v>0.56030000000000002</v>
      </c>
      <c r="S32" s="254">
        <v>0.56030000000000002</v>
      </c>
      <c r="T32" s="254">
        <v>0.56030000000000002</v>
      </c>
      <c r="U32" s="303"/>
      <c r="V32" s="303"/>
      <c r="W32" s="303"/>
      <c r="X32" s="303"/>
      <c r="Y32" s="303"/>
      <c r="Z32" s="303"/>
      <c r="AA32" s="303"/>
      <c r="AB32" s="303"/>
    </row>
    <row r="33" spans="1:28">
      <c r="A33" s="326"/>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row>
    <row r="34" spans="1:28">
      <c r="A34" s="326"/>
      <c r="B34" s="303"/>
      <c r="C34" s="303"/>
      <c r="D34" s="787" t="s">
        <v>628</v>
      </c>
      <c r="E34" s="788"/>
      <c r="F34" s="788"/>
      <c r="G34" s="788"/>
      <c r="H34" s="788"/>
      <c r="I34" s="788"/>
      <c r="J34" s="788"/>
      <c r="K34" s="788"/>
      <c r="L34" s="788"/>
      <c r="M34" s="788"/>
      <c r="N34" s="788"/>
      <c r="O34" s="788"/>
      <c r="P34" s="788"/>
      <c r="Q34" s="788"/>
      <c r="R34" s="788"/>
      <c r="S34" s="788"/>
      <c r="T34" s="789"/>
      <c r="U34" s="303"/>
      <c r="V34" s="303"/>
      <c r="W34" s="303"/>
      <c r="X34" s="303"/>
      <c r="Y34" s="303"/>
      <c r="Z34" s="303"/>
      <c r="AA34" s="303"/>
      <c r="AB34" s="303"/>
    </row>
    <row r="35" spans="1:28">
      <c r="A35" s="339" t="s">
        <v>2</v>
      </c>
      <c r="B35" s="339"/>
      <c r="C35" s="339"/>
      <c r="D35" s="340">
        <f>IF(ISBLANK(D28),"",+D28)</f>
        <v>481</v>
      </c>
      <c r="E35" s="340">
        <v>482</v>
      </c>
      <c r="F35" s="341">
        <v>484</v>
      </c>
      <c r="G35" s="341">
        <v>401</v>
      </c>
      <c r="H35" s="340">
        <v>402</v>
      </c>
      <c r="I35" s="340">
        <v>403</v>
      </c>
      <c r="J35" s="340">
        <v>404</v>
      </c>
      <c r="K35" s="340">
        <v>405</v>
      </c>
      <c r="L35" s="340">
        <v>406</v>
      </c>
      <c r="M35" s="340">
        <v>407</v>
      </c>
      <c r="N35" s="340">
        <v>408</v>
      </c>
      <c r="O35" s="340">
        <v>409</v>
      </c>
      <c r="P35" s="340">
        <v>411</v>
      </c>
      <c r="Q35" s="340">
        <v>412</v>
      </c>
      <c r="R35" s="340">
        <v>413</v>
      </c>
      <c r="S35" s="340">
        <v>420</v>
      </c>
      <c r="T35" s="340">
        <v>421</v>
      </c>
      <c r="U35" s="303"/>
      <c r="V35" s="303"/>
      <c r="W35" s="303"/>
      <c r="X35" s="303"/>
      <c r="Y35" s="303"/>
      <c r="Z35" s="303"/>
      <c r="AA35" s="303"/>
      <c r="AB35" s="303"/>
    </row>
    <row r="36" spans="1:28">
      <c r="A36" s="790" t="s">
        <v>3</v>
      </c>
      <c r="B36" s="791"/>
      <c r="C36" s="792"/>
      <c r="D36" s="255">
        <v>1</v>
      </c>
      <c r="E36" s="255">
        <v>1</v>
      </c>
      <c r="F36" s="255">
        <v>1</v>
      </c>
      <c r="G36" s="255">
        <v>1</v>
      </c>
      <c r="H36" s="255">
        <v>1</v>
      </c>
      <c r="I36" s="255">
        <v>1</v>
      </c>
      <c r="J36" s="255">
        <v>1</v>
      </c>
      <c r="K36" s="255">
        <v>1</v>
      </c>
      <c r="L36" s="255">
        <v>1</v>
      </c>
      <c r="M36" s="255">
        <v>1</v>
      </c>
      <c r="N36" s="255">
        <v>1</v>
      </c>
      <c r="O36" s="255">
        <v>1</v>
      </c>
      <c r="P36" s="255">
        <v>1</v>
      </c>
      <c r="Q36" s="255">
        <v>1</v>
      </c>
      <c r="R36" s="255">
        <v>1</v>
      </c>
      <c r="S36" s="255">
        <v>1</v>
      </c>
      <c r="T36" s="255">
        <v>1</v>
      </c>
      <c r="U36" s="303"/>
      <c r="V36" s="303"/>
      <c r="W36" s="303"/>
      <c r="X36" s="303"/>
      <c r="Y36" s="303"/>
      <c r="Z36" s="303"/>
      <c r="AA36" s="303"/>
      <c r="AB36" s="303"/>
    </row>
    <row r="37" spans="1:28">
      <c r="A37" s="790" t="s">
        <v>625</v>
      </c>
      <c r="B37" s="791"/>
      <c r="C37" s="792"/>
      <c r="D37" s="255">
        <v>1</v>
      </c>
      <c r="E37" s="255">
        <v>1</v>
      </c>
      <c r="F37" s="255">
        <v>1</v>
      </c>
      <c r="G37" s="255">
        <v>1</v>
      </c>
      <c r="H37" s="255">
        <v>1</v>
      </c>
      <c r="I37" s="255">
        <v>1</v>
      </c>
      <c r="J37" s="255">
        <v>1</v>
      </c>
      <c r="K37" s="255">
        <v>1</v>
      </c>
      <c r="L37" s="255">
        <v>1</v>
      </c>
      <c r="M37" s="255">
        <v>1</v>
      </c>
      <c r="N37" s="255">
        <v>1</v>
      </c>
      <c r="O37" s="255">
        <v>1</v>
      </c>
      <c r="P37" s="255">
        <v>1</v>
      </c>
      <c r="Q37" s="255">
        <v>1</v>
      </c>
      <c r="R37" s="255">
        <v>1</v>
      </c>
      <c r="S37" s="255">
        <v>1</v>
      </c>
      <c r="T37" s="255">
        <v>1</v>
      </c>
      <c r="U37" s="303"/>
      <c r="V37" s="303"/>
      <c r="W37" s="303"/>
      <c r="X37" s="303"/>
      <c r="Y37" s="303"/>
      <c r="Z37" s="303"/>
      <c r="AA37" s="303"/>
      <c r="AB37" s="303"/>
    </row>
    <row r="38" spans="1:28">
      <c r="A38" s="790" t="s">
        <v>626</v>
      </c>
      <c r="B38" s="791"/>
      <c r="C38" s="792"/>
      <c r="D38" s="255">
        <v>1</v>
      </c>
      <c r="E38" s="255">
        <v>1</v>
      </c>
      <c r="F38" s="255">
        <v>1</v>
      </c>
      <c r="G38" s="255">
        <v>1</v>
      </c>
      <c r="H38" s="255">
        <v>1</v>
      </c>
      <c r="I38" s="255">
        <v>1</v>
      </c>
      <c r="J38" s="255">
        <v>1</v>
      </c>
      <c r="K38" s="255">
        <v>1</v>
      </c>
      <c r="L38" s="255">
        <v>1</v>
      </c>
      <c r="M38" s="255">
        <v>1</v>
      </c>
      <c r="N38" s="255">
        <v>1</v>
      </c>
      <c r="O38" s="255">
        <v>1</v>
      </c>
      <c r="P38" s="255">
        <v>1</v>
      </c>
      <c r="Q38" s="255">
        <v>1</v>
      </c>
      <c r="R38" s="255">
        <v>1</v>
      </c>
      <c r="S38" s="255">
        <v>1</v>
      </c>
      <c r="T38" s="255">
        <v>1</v>
      </c>
      <c r="U38" s="303"/>
      <c r="V38" s="303"/>
      <c r="W38" s="303"/>
      <c r="X38" s="303"/>
      <c r="Y38" s="303"/>
      <c r="Z38" s="303"/>
      <c r="AA38" s="303"/>
      <c r="AB38" s="303"/>
    </row>
    <row r="39" spans="1:28">
      <c r="A39" s="790" t="s">
        <v>4</v>
      </c>
      <c r="B39" s="791"/>
      <c r="C39" s="792"/>
      <c r="D39" s="255">
        <v>1</v>
      </c>
      <c r="E39" s="255">
        <v>1</v>
      </c>
      <c r="F39" s="255">
        <v>1</v>
      </c>
      <c r="G39" s="255">
        <v>1</v>
      </c>
      <c r="H39" s="255">
        <v>1</v>
      </c>
      <c r="I39" s="255">
        <v>1</v>
      </c>
      <c r="J39" s="255">
        <v>1</v>
      </c>
      <c r="K39" s="255">
        <v>1</v>
      </c>
      <c r="L39" s="255">
        <v>1</v>
      </c>
      <c r="M39" s="255">
        <v>1</v>
      </c>
      <c r="N39" s="255">
        <v>1</v>
      </c>
      <c r="O39" s="255">
        <v>1</v>
      </c>
      <c r="P39" s="255">
        <v>1</v>
      </c>
      <c r="Q39" s="255">
        <v>1</v>
      </c>
      <c r="R39" s="255">
        <v>1</v>
      </c>
      <c r="S39" s="255">
        <v>1</v>
      </c>
      <c r="T39" s="255">
        <v>1</v>
      </c>
      <c r="U39" s="303"/>
      <c r="V39" s="303"/>
      <c r="W39" s="303"/>
      <c r="X39" s="303"/>
      <c r="Y39" s="303"/>
      <c r="Z39" s="303"/>
      <c r="AA39" s="303"/>
      <c r="AB39" s="303"/>
    </row>
    <row r="40" spans="1:28">
      <c r="A40" s="326"/>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row>
    <row r="41" spans="1:28">
      <c r="A41" s="326"/>
      <c r="B41" s="303"/>
      <c r="C41" s="303"/>
      <c r="D41" s="787" t="s">
        <v>632</v>
      </c>
      <c r="E41" s="788"/>
      <c r="F41" s="788"/>
      <c r="G41" s="788"/>
      <c r="H41" s="788"/>
      <c r="I41" s="788"/>
      <c r="J41" s="788"/>
      <c r="K41" s="788"/>
      <c r="L41" s="788"/>
      <c r="M41" s="788"/>
      <c r="N41" s="788"/>
      <c r="O41" s="788"/>
      <c r="P41" s="788"/>
      <c r="Q41" s="788"/>
      <c r="R41" s="788"/>
      <c r="S41" s="788"/>
      <c r="T41" s="789"/>
      <c r="U41" s="303"/>
      <c r="V41" s="303"/>
      <c r="W41" s="303"/>
      <c r="X41" s="303"/>
      <c r="Y41" s="303"/>
      <c r="Z41" s="303"/>
      <c r="AA41" s="303"/>
      <c r="AB41" s="303"/>
    </row>
    <row r="42" spans="1:28">
      <c r="A42" s="342" t="s">
        <v>2</v>
      </c>
      <c r="B42" s="342"/>
      <c r="C42" s="342"/>
      <c r="D42" s="340" t="s">
        <v>633</v>
      </c>
      <c r="E42" s="340" t="s">
        <v>634</v>
      </c>
      <c r="F42" s="341" t="s">
        <v>635</v>
      </c>
      <c r="G42" s="341" t="s">
        <v>636</v>
      </c>
      <c r="H42" s="340" t="s">
        <v>637</v>
      </c>
      <c r="I42" s="340" t="s">
        <v>638</v>
      </c>
      <c r="J42" s="340" t="s">
        <v>639</v>
      </c>
      <c r="K42" s="340">
        <v>405</v>
      </c>
      <c r="L42" s="340" t="s">
        <v>640</v>
      </c>
      <c r="M42" s="340" t="s">
        <v>641</v>
      </c>
      <c r="N42" s="340">
        <v>408</v>
      </c>
      <c r="O42" s="340" t="s">
        <v>642</v>
      </c>
      <c r="P42" s="340" t="s">
        <v>643</v>
      </c>
      <c r="Q42" s="340" t="s">
        <v>644</v>
      </c>
      <c r="R42" s="340" t="s">
        <v>645</v>
      </c>
      <c r="S42" s="340" t="s">
        <v>646</v>
      </c>
      <c r="T42" s="340" t="s">
        <v>647</v>
      </c>
      <c r="U42" s="303"/>
      <c r="V42" s="303"/>
      <c r="W42" s="303"/>
      <c r="X42" s="303"/>
      <c r="Y42" s="303"/>
      <c r="Z42" s="303"/>
      <c r="AA42" s="303"/>
      <c r="AB42" s="303"/>
    </row>
    <row r="43" spans="1:28">
      <c r="A43" s="790" t="s">
        <v>648</v>
      </c>
      <c r="B43" s="791"/>
      <c r="C43" s="792" t="s">
        <v>649</v>
      </c>
      <c r="D43" s="254">
        <v>0.1</v>
      </c>
      <c r="E43" s="254">
        <v>0.1</v>
      </c>
      <c r="F43" s="254">
        <v>0.1</v>
      </c>
      <c r="G43" s="254">
        <v>0.1</v>
      </c>
      <c r="H43" s="254">
        <v>0.1</v>
      </c>
      <c r="I43" s="254">
        <v>0.1</v>
      </c>
      <c r="J43" s="254">
        <v>0.1</v>
      </c>
      <c r="K43" s="254">
        <v>0.1</v>
      </c>
      <c r="L43" s="254">
        <v>0.1</v>
      </c>
      <c r="M43" s="254">
        <v>0.1</v>
      </c>
      <c r="N43" s="254">
        <v>0.1</v>
      </c>
      <c r="O43" s="254">
        <v>0.1</v>
      </c>
      <c r="P43" s="254">
        <v>0.1</v>
      </c>
      <c r="Q43" s="254">
        <v>0.1</v>
      </c>
      <c r="R43" s="254">
        <v>0.1</v>
      </c>
      <c r="S43" s="254">
        <v>0.1</v>
      </c>
      <c r="T43" s="254">
        <v>0.1</v>
      </c>
      <c r="U43" s="303"/>
      <c r="V43" s="303"/>
      <c r="W43" s="303"/>
      <c r="X43" s="303"/>
      <c r="Y43" s="303"/>
      <c r="Z43" s="303"/>
      <c r="AA43" s="303"/>
      <c r="AB43" s="303"/>
    </row>
    <row r="44" spans="1:28">
      <c r="A44" s="790" t="s">
        <v>650</v>
      </c>
      <c r="B44" s="791"/>
      <c r="C44" s="792" t="s">
        <v>649</v>
      </c>
      <c r="D44" s="254">
        <v>0.1</v>
      </c>
      <c r="E44" s="254">
        <v>0.1</v>
      </c>
      <c r="F44" s="254">
        <v>0.1</v>
      </c>
      <c r="G44" s="254">
        <v>0.1</v>
      </c>
      <c r="H44" s="254">
        <v>0.1</v>
      </c>
      <c r="I44" s="254">
        <v>0.1</v>
      </c>
      <c r="J44" s="254">
        <v>0.1</v>
      </c>
      <c r="K44" s="254">
        <v>0.1</v>
      </c>
      <c r="L44" s="254">
        <v>0.1</v>
      </c>
      <c r="M44" s="254">
        <v>0.1</v>
      </c>
      <c r="N44" s="254">
        <v>0.1</v>
      </c>
      <c r="O44" s="254">
        <v>0.1</v>
      </c>
      <c r="P44" s="254">
        <v>0.1</v>
      </c>
      <c r="Q44" s="254">
        <v>0.1</v>
      </c>
      <c r="R44" s="254">
        <v>0.1</v>
      </c>
      <c r="S44" s="254">
        <v>0.1</v>
      </c>
      <c r="T44" s="254">
        <v>0.1</v>
      </c>
      <c r="U44" s="303"/>
      <c r="V44" s="303"/>
      <c r="W44" s="303"/>
      <c r="X44" s="303"/>
      <c r="Y44" s="303"/>
      <c r="Z44" s="303"/>
      <c r="AA44" s="303"/>
      <c r="AB44" s="303"/>
    </row>
    <row r="45" spans="1:28">
      <c r="A45" s="793" t="s">
        <v>651</v>
      </c>
      <c r="B45" s="793"/>
      <c r="C45" s="793"/>
      <c r="D45" s="256">
        <v>1</v>
      </c>
      <c r="E45" s="256">
        <v>1</v>
      </c>
      <c r="F45" s="256">
        <v>1</v>
      </c>
      <c r="G45" s="256">
        <v>1</v>
      </c>
      <c r="H45" s="256">
        <v>1</v>
      </c>
      <c r="I45" s="256">
        <v>1</v>
      </c>
      <c r="J45" s="256">
        <v>1</v>
      </c>
      <c r="K45" s="256">
        <v>1</v>
      </c>
      <c r="L45" s="256">
        <v>1</v>
      </c>
      <c r="M45" s="256">
        <v>1</v>
      </c>
      <c r="N45" s="256">
        <v>1</v>
      </c>
      <c r="O45" s="256">
        <v>1</v>
      </c>
      <c r="P45" s="256">
        <v>1</v>
      </c>
      <c r="Q45" s="256">
        <v>1</v>
      </c>
      <c r="R45" s="256">
        <v>1</v>
      </c>
      <c r="S45" s="256">
        <v>1</v>
      </c>
      <c r="T45" s="256">
        <v>1</v>
      </c>
      <c r="U45" s="303"/>
      <c r="V45" s="303"/>
      <c r="W45" s="303"/>
      <c r="X45" s="303"/>
      <c r="Y45" s="303"/>
      <c r="Z45" s="303"/>
      <c r="AA45" s="303"/>
      <c r="AB45" s="303"/>
    </row>
    <row r="46" spans="1:28">
      <c r="A46" s="793" t="s">
        <v>652</v>
      </c>
      <c r="B46" s="793"/>
      <c r="C46" s="793"/>
      <c r="D46" s="256">
        <v>1</v>
      </c>
      <c r="E46" s="256">
        <v>1</v>
      </c>
      <c r="F46" s="256">
        <v>1</v>
      </c>
      <c r="G46" s="256">
        <v>1</v>
      </c>
      <c r="H46" s="256">
        <v>1</v>
      </c>
      <c r="I46" s="256">
        <v>1</v>
      </c>
      <c r="J46" s="256">
        <v>1</v>
      </c>
      <c r="K46" s="256">
        <v>1</v>
      </c>
      <c r="L46" s="256">
        <v>1</v>
      </c>
      <c r="M46" s="256">
        <v>1</v>
      </c>
      <c r="N46" s="256">
        <v>1</v>
      </c>
      <c r="O46" s="256">
        <v>1</v>
      </c>
      <c r="P46" s="256">
        <v>1</v>
      </c>
      <c r="Q46" s="256">
        <v>1</v>
      </c>
      <c r="R46" s="256">
        <v>1</v>
      </c>
      <c r="S46" s="256">
        <v>1</v>
      </c>
      <c r="T46" s="256">
        <v>1</v>
      </c>
      <c r="U46" s="303"/>
      <c r="V46" s="303"/>
      <c r="W46" s="303"/>
      <c r="X46" s="303"/>
      <c r="Y46" s="303"/>
      <c r="Z46" s="303"/>
      <c r="AA46" s="303"/>
      <c r="AB46" s="303"/>
    </row>
    <row r="47" spans="1:28">
      <c r="A47" s="304"/>
      <c r="B47" s="304"/>
      <c r="C47" s="304"/>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row>
    <row r="48" spans="1:28">
      <c r="A48" s="304"/>
      <c r="B48" s="304"/>
      <c r="C48" s="304"/>
      <c r="D48" s="773" t="s">
        <v>653</v>
      </c>
      <c r="E48" s="774"/>
      <c r="F48" s="774"/>
      <c r="G48" s="774"/>
      <c r="H48" s="774"/>
      <c r="I48" s="774"/>
      <c r="J48" s="774"/>
      <c r="K48" s="774"/>
      <c r="L48" s="774"/>
      <c r="M48" s="774"/>
      <c r="N48" s="774"/>
      <c r="O48" s="774"/>
      <c r="P48" s="774"/>
      <c r="Q48" s="774"/>
      <c r="R48" s="774"/>
      <c r="S48" s="774"/>
      <c r="T48" s="775"/>
      <c r="U48" s="303"/>
      <c r="V48" s="303"/>
      <c r="W48" s="303"/>
      <c r="X48" s="303"/>
      <c r="Y48" s="303"/>
      <c r="Z48" s="303"/>
      <c r="AA48" s="303"/>
      <c r="AB48" s="303"/>
    </row>
    <row r="49" spans="1:28">
      <c r="A49" s="304"/>
      <c r="B49" s="304"/>
      <c r="C49" s="304"/>
      <c r="D49" s="343"/>
      <c r="E49" s="344"/>
      <c r="F49" s="345"/>
      <c r="G49" s="346"/>
      <c r="H49" s="346"/>
      <c r="I49" s="346"/>
      <c r="J49" s="346"/>
      <c r="K49" s="346"/>
      <c r="L49" s="346"/>
      <c r="M49" s="346"/>
      <c r="N49" s="346"/>
      <c r="O49" s="346"/>
      <c r="P49" s="346"/>
      <c r="Q49" s="346"/>
      <c r="R49" s="346"/>
      <c r="S49" s="347" t="s">
        <v>654</v>
      </c>
      <c r="T49" s="348"/>
      <c r="U49" s="303"/>
      <c r="V49" s="303"/>
      <c r="W49" s="303"/>
      <c r="X49" s="303"/>
      <c r="Y49" s="303"/>
      <c r="Z49" s="303"/>
      <c r="AA49" s="303"/>
      <c r="AB49" s="303"/>
    </row>
    <row r="50" spans="1:28" ht="13.5">
      <c r="A50" s="304"/>
      <c r="B50" s="304"/>
      <c r="C50" s="304"/>
      <c r="D50" s="349"/>
      <c r="E50" s="350"/>
      <c r="F50" s="351"/>
      <c r="G50" s="352" t="s">
        <v>607</v>
      </c>
      <c r="H50" s="352"/>
      <c r="I50" s="352" t="s">
        <v>608</v>
      </c>
      <c r="J50" s="352" t="s">
        <v>655</v>
      </c>
      <c r="K50" s="352" t="s">
        <v>609</v>
      </c>
      <c r="L50" s="352" t="s">
        <v>610</v>
      </c>
      <c r="M50" s="352"/>
      <c r="N50" s="352" t="s">
        <v>610</v>
      </c>
      <c r="O50" s="352" t="s">
        <v>607</v>
      </c>
      <c r="P50" s="352" t="s">
        <v>611</v>
      </c>
      <c r="Q50" s="352"/>
      <c r="R50" s="352" t="s">
        <v>612</v>
      </c>
      <c r="S50" s="352"/>
      <c r="T50" s="352" t="s">
        <v>610</v>
      </c>
      <c r="U50" s="303"/>
      <c r="V50" s="303"/>
      <c r="W50" s="303"/>
      <c r="X50" s="303"/>
      <c r="Y50" s="303"/>
      <c r="Z50" s="303"/>
      <c r="AA50" s="303"/>
      <c r="AB50" s="303"/>
    </row>
    <row r="51" spans="1:28" ht="13.5">
      <c r="A51" s="353"/>
      <c r="B51" s="353"/>
      <c r="C51" s="353"/>
      <c r="D51" s="785" t="s">
        <v>613</v>
      </c>
      <c r="E51" s="786"/>
      <c r="F51" s="354" t="s">
        <v>614</v>
      </c>
      <c r="G51" s="352" t="s">
        <v>615</v>
      </c>
      <c r="H51" s="352" t="s">
        <v>616</v>
      </c>
      <c r="I51" s="352" t="s">
        <v>615</v>
      </c>
      <c r="J51" s="352" t="s">
        <v>617</v>
      </c>
      <c r="K51" s="355" t="s">
        <v>618</v>
      </c>
      <c r="L51" s="355" t="s">
        <v>619</v>
      </c>
      <c r="M51" s="355" t="s">
        <v>620</v>
      </c>
      <c r="N51" s="355" t="s">
        <v>621</v>
      </c>
      <c r="O51" s="355" t="s">
        <v>617</v>
      </c>
      <c r="P51" s="355" t="s">
        <v>622</v>
      </c>
      <c r="Q51" s="355" t="s">
        <v>623</v>
      </c>
      <c r="R51" s="355" t="s">
        <v>624</v>
      </c>
      <c r="S51" s="355" t="s">
        <v>616</v>
      </c>
      <c r="T51" s="355" t="s">
        <v>619</v>
      </c>
      <c r="U51" s="303"/>
      <c r="V51" s="303"/>
      <c r="W51" s="303"/>
      <c r="X51" s="303"/>
      <c r="Y51" s="303"/>
      <c r="Z51" s="303"/>
      <c r="AA51" s="303"/>
      <c r="AB51" s="303"/>
    </row>
    <row r="52" spans="1:28" ht="25.5">
      <c r="A52" s="356" t="s">
        <v>2</v>
      </c>
      <c r="B52" s="356"/>
      <c r="C52" s="356"/>
      <c r="D52" s="357">
        <v>71</v>
      </c>
      <c r="E52" s="357">
        <v>72</v>
      </c>
      <c r="F52" s="357">
        <v>74</v>
      </c>
      <c r="G52" s="358" t="s">
        <v>656</v>
      </c>
      <c r="H52" s="358" t="s">
        <v>657</v>
      </c>
      <c r="I52" s="358" t="s">
        <v>658</v>
      </c>
      <c r="J52" s="358" t="s">
        <v>659</v>
      </c>
      <c r="K52" s="358" t="s">
        <v>660</v>
      </c>
      <c r="L52" s="358" t="s">
        <v>661</v>
      </c>
      <c r="M52" s="358" t="s">
        <v>662</v>
      </c>
      <c r="N52" s="358" t="s">
        <v>663</v>
      </c>
      <c r="O52" s="358" t="s">
        <v>664</v>
      </c>
      <c r="P52" s="358" t="s">
        <v>665</v>
      </c>
      <c r="Q52" s="358" t="s">
        <v>666</v>
      </c>
      <c r="R52" s="358" t="s">
        <v>667</v>
      </c>
      <c r="S52" s="357">
        <v>620</v>
      </c>
      <c r="T52" s="357">
        <v>621</v>
      </c>
      <c r="U52" s="303"/>
      <c r="V52" s="303"/>
      <c r="W52" s="303"/>
      <c r="X52" s="303"/>
      <c r="Y52" s="303"/>
      <c r="Z52" s="303"/>
      <c r="AA52" s="303"/>
      <c r="AB52" s="303"/>
    </row>
    <row r="53" spans="1:28">
      <c r="A53" s="359" t="s">
        <v>668</v>
      </c>
      <c r="B53" s="360"/>
      <c r="C53" s="361"/>
      <c r="D53" s="254">
        <v>0.55720000000000003</v>
      </c>
      <c r="E53" s="254">
        <v>0.55720000000000003</v>
      </c>
      <c r="F53" s="254">
        <v>0.55720000000000003</v>
      </c>
      <c r="G53" s="254">
        <v>0.55720000000000003</v>
      </c>
      <c r="H53" s="254">
        <v>0.55720000000000003</v>
      </c>
      <c r="I53" s="254">
        <v>0.55720000000000003</v>
      </c>
      <c r="J53" s="254">
        <v>0.55720000000000003</v>
      </c>
      <c r="K53" s="254">
        <v>0.55720000000000003</v>
      </c>
      <c r="L53" s="254">
        <v>0.55720000000000003</v>
      </c>
      <c r="M53" s="254">
        <v>0.55720000000000003</v>
      </c>
      <c r="N53" s="254">
        <v>0.55720000000000003</v>
      </c>
      <c r="O53" s="254">
        <v>0.55720000000000003</v>
      </c>
      <c r="P53" s="254">
        <v>0.55720000000000003</v>
      </c>
      <c r="Q53" s="254">
        <v>0.55720000000000003</v>
      </c>
      <c r="R53" s="254">
        <v>0.55720000000000003</v>
      </c>
      <c r="S53" s="254">
        <v>0.55720000000000003</v>
      </c>
      <c r="T53" s="254">
        <v>0.55720000000000003</v>
      </c>
      <c r="U53" s="303"/>
      <c r="V53" s="303"/>
      <c r="W53" s="303"/>
      <c r="X53" s="303"/>
      <c r="Y53" s="303"/>
      <c r="Z53" s="303"/>
      <c r="AA53" s="303"/>
      <c r="AB53" s="303"/>
    </row>
    <row r="54" spans="1:28">
      <c r="A54" s="326"/>
      <c r="B54" s="303"/>
      <c r="C54" s="303"/>
      <c r="D54" s="303"/>
      <c r="E54" s="303"/>
      <c r="F54" s="303"/>
      <c r="G54" s="303"/>
      <c r="H54" s="303"/>
      <c r="I54" s="303"/>
      <c r="J54" s="303"/>
      <c r="K54" s="303"/>
      <c r="L54" s="303"/>
      <c r="M54" s="303"/>
      <c r="N54" s="303"/>
      <c r="O54" s="303"/>
      <c r="P54" s="303"/>
      <c r="Q54" s="303"/>
      <c r="R54" s="327"/>
      <c r="S54" s="303"/>
      <c r="T54" s="303"/>
      <c r="U54" s="303"/>
      <c r="V54" s="303"/>
      <c r="W54" s="303"/>
      <c r="X54" s="303"/>
      <c r="Y54" s="303"/>
      <c r="Z54" s="303"/>
      <c r="AA54" s="303"/>
      <c r="AB54" s="303"/>
    </row>
    <row r="55" spans="1:28">
      <c r="A55" s="326"/>
      <c r="B55" s="303"/>
      <c r="C55" s="303"/>
      <c r="D55" s="773" t="s">
        <v>669</v>
      </c>
      <c r="E55" s="774"/>
      <c r="F55" s="774"/>
      <c r="G55" s="774"/>
      <c r="H55" s="774"/>
      <c r="I55" s="774"/>
      <c r="J55" s="774"/>
      <c r="K55" s="774"/>
      <c r="L55" s="774"/>
      <c r="M55" s="774"/>
      <c r="N55" s="774"/>
      <c r="O55" s="774"/>
      <c r="P55" s="774"/>
      <c r="Q55" s="774"/>
      <c r="R55" s="774"/>
      <c r="S55" s="774"/>
      <c r="T55" s="775"/>
      <c r="U55" s="303"/>
      <c r="V55" s="303"/>
      <c r="W55" s="303"/>
      <c r="X55" s="303"/>
      <c r="Y55" s="303"/>
      <c r="Z55" s="303"/>
      <c r="AA55" s="303"/>
      <c r="AB55" s="303"/>
    </row>
    <row r="56" spans="1:28" ht="25.5">
      <c r="A56" s="362" t="s">
        <v>2</v>
      </c>
      <c r="B56" s="362"/>
      <c r="C56" s="362"/>
      <c r="D56" s="357">
        <v>71</v>
      </c>
      <c r="E56" s="357">
        <v>72</v>
      </c>
      <c r="F56" s="357">
        <v>74</v>
      </c>
      <c r="G56" s="358" t="s">
        <v>656</v>
      </c>
      <c r="H56" s="358" t="s">
        <v>657</v>
      </c>
      <c r="I56" s="358" t="s">
        <v>658</v>
      </c>
      <c r="J56" s="358" t="s">
        <v>659</v>
      </c>
      <c r="K56" s="358" t="s">
        <v>660</v>
      </c>
      <c r="L56" s="358" t="s">
        <v>661</v>
      </c>
      <c r="M56" s="358" t="s">
        <v>662</v>
      </c>
      <c r="N56" s="358" t="s">
        <v>663</v>
      </c>
      <c r="O56" s="358" t="s">
        <v>664</v>
      </c>
      <c r="P56" s="358" t="s">
        <v>665</v>
      </c>
      <c r="Q56" s="358" t="s">
        <v>666</v>
      </c>
      <c r="R56" s="358" t="s">
        <v>667</v>
      </c>
      <c r="S56" s="357">
        <v>620</v>
      </c>
      <c r="T56" s="357">
        <v>621</v>
      </c>
      <c r="U56" s="303"/>
      <c r="V56" s="303"/>
      <c r="W56" s="303"/>
      <c r="X56" s="303"/>
      <c r="Y56" s="303"/>
      <c r="Z56" s="303"/>
      <c r="AA56" s="303"/>
      <c r="AB56" s="303"/>
    </row>
    <row r="57" spans="1:28">
      <c r="A57" s="776" t="s">
        <v>668</v>
      </c>
      <c r="B57" s="777"/>
      <c r="C57" s="778"/>
      <c r="D57" s="363">
        <v>1</v>
      </c>
      <c r="E57" s="363">
        <v>1</v>
      </c>
      <c r="F57" s="363">
        <v>1</v>
      </c>
      <c r="G57" s="363">
        <v>1</v>
      </c>
      <c r="H57" s="363">
        <v>1</v>
      </c>
      <c r="I57" s="363">
        <v>1</v>
      </c>
      <c r="J57" s="363">
        <v>1</v>
      </c>
      <c r="K57" s="363">
        <v>1</v>
      </c>
      <c r="L57" s="363">
        <v>1</v>
      </c>
      <c r="M57" s="363">
        <v>1</v>
      </c>
      <c r="N57" s="363">
        <v>1</v>
      </c>
      <c r="O57" s="363">
        <v>1</v>
      </c>
      <c r="P57" s="363">
        <v>1</v>
      </c>
      <c r="Q57" s="363">
        <v>1</v>
      </c>
      <c r="R57" s="363">
        <v>1</v>
      </c>
      <c r="S57" s="363">
        <v>1</v>
      </c>
      <c r="T57" s="363">
        <v>1</v>
      </c>
      <c r="U57" s="303"/>
      <c r="V57" s="303"/>
      <c r="W57" s="303"/>
      <c r="X57" s="303"/>
      <c r="Y57" s="303"/>
      <c r="Z57" s="303"/>
      <c r="AA57" s="303"/>
      <c r="AB57" s="303"/>
    </row>
    <row r="58" spans="1:28">
      <c r="A58" s="326"/>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row>
    <row r="59" spans="1:28">
      <c r="A59" s="303"/>
      <c r="B59" s="303"/>
      <c r="C59" s="303"/>
      <c r="D59" s="779" t="s">
        <v>670</v>
      </c>
      <c r="E59" s="780"/>
      <c r="F59" s="780"/>
      <c r="G59" s="780"/>
      <c r="H59" s="780"/>
      <c r="I59" s="780"/>
      <c r="J59" s="780"/>
      <c r="K59" s="781"/>
      <c r="L59" s="782" t="s">
        <v>671</v>
      </c>
      <c r="M59" s="783"/>
      <c r="N59" s="783"/>
      <c r="O59" s="783"/>
      <c r="P59" s="783"/>
      <c r="Q59" s="783"/>
      <c r="R59" s="784"/>
      <c r="S59" s="303"/>
      <c r="T59" s="303"/>
      <c r="U59" s="303"/>
      <c r="V59" s="303"/>
      <c r="W59" s="303"/>
      <c r="X59" s="303"/>
      <c r="Y59" s="303"/>
      <c r="Z59" s="303"/>
      <c r="AA59" s="303"/>
      <c r="AB59" s="303"/>
    </row>
    <row r="60" spans="1:28">
      <c r="A60" s="303"/>
      <c r="B60" s="303"/>
      <c r="C60" s="303"/>
      <c r="D60" s="769" t="s">
        <v>2</v>
      </c>
      <c r="E60" s="770"/>
      <c r="F60" s="364">
        <v>51</v>
      </c>
      <c r="G60" s="364">
        <v>52</v>
      </c>
      <c r="H60" s="364">
        <v>53</v>
      </c>
      <c r="I60" s="364">
        <v>54</v>
      </c>
      <c r="J60" s="364">
        <v>55</v>
      </c>
      <c r="K60" s="364">
        <v>56</v>
      </c>
      <c r="L60" s="365">
        <v>32</v>
      </c>
      <c r="M60" s="365">
        <v>33</v>
      </c>
      <c r="N60" s="365">
        <v>34</v>
      </c>
      <c r="O60" s="365">
        <v>35</v>
      </c>
      <c r="P60" s="365">
        <v>36</v>
      </c>
      <c r="Q60" s="365">
        <v>37</v>
      </c>
      <c r="R60" s="365">
        <v>38</v>
      </c>
      <c r="S60" s="303"/>
      <c r="T60" s="303"/>
      <c r="U60" s="303"/>
      <c r="V60" s="303"/>
      <c r="W60" s="303"/>
      <c r="X60" s="303"/>
      <c r="Y60" s="303"/>
      <c r="Z60" s="303"/>
      <c r="AA60" s="303"/>
      <c r="AB60" s="303"/>
    </row>
    <row r="61" spans="1:28">
      <c r="A61" s="303"/>
      <c r="B61" s="303"/>
      <c r="C61" s="303"/>
      <c r="D61" s="771" t="s">
        <v>627</v>
      </c>
      <c r="E61" s="772"/>
      <c r="F61" s="254">
        <v>0.34570000000000001</v>
      </c>
      <c r="G61" s="254">
        <v>0.34570000000000001</v>
      </c>
      <c r="H61" s="254">
        <v>0.34570000000000001</v>
      </c>
      <c r="I61" s="254">
        <v>0.34570000000000001</v>
      </c>
      <c r="J61" s="254">
        <v>0.34570000000000001</v>
      </c>
      <c r="K61" s="254">
        <v>0.34570000000000001</v>
      </c>
      <c r="L61" s="254">
        <v>0.1</v>
      </c>
      <c r="M61" s="254">
        <v>0.1</v>
      </c>
      <c r="N61" s="254">
        <v>0.1</v>
      </c>
      <c r="O61" s="254">
        <v>0.1</v>
      </c>
      <c r="P61" s="254">
        <v>0.1</v>
      </c>
      <c r="Q61" s="254">
        <v>0.1</v>
      </c>
      <c r="R61" s="254">
        <v>0.1</v>
      </c>
      <c r="S61" s="303"/>
      <c r="T61" s="303"/>
      <c r="U61" s="303"/>
      <c r="V61" s="303"/>
      <c r="W61" s="303"/>
      <c r="X61" s="303"/>
      <c r="Y61" s="303"/>
      <c r="Z61" s="303"/>
      <c r="AA61" s="303"/>
      <c r="AB61" s="303"/>
    </row>
    <row r="62" spans="1:28">
      <c r="A62" s="303"/>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row>
    <row r="63" spans="1:28" ht="27.75" customHeight="1">
      <c r="A63" s="303"/>
      <c r="B63" s="303"/>
      <c r="C63" s="303"/>
      <c r="D63" s="763" t="s">
        <v>672</v>
      </c>
      <c r="E63" s="764"/>
      <c r="F63" s="764"/>
      <c r="G63" s="764"/>
      <c r="H63" s="764"/>
      <c r="I63" s="764"/>
      <c r="J63" s="764"/>
      <c r="K63" s="765"/>
      <c r="L63" s="766" t="s">
        <v>673</v>
      </c>
      <c r="M63" s="767"/>
      <c r="N63" s="767"/>
      <c r="O63" s="767"/>
      <c r="P63" s="767"/>
      <c r="Q63" s="767"/>
      <c r="R63" s="768"/>
      <c r="S63" s="303"/>
      <c r="T63" s="303"/>
      <c r="U63" s="303"/>
      <c r="V63" s="303"/>
      <c r="W63" s="303"/>
      <c r="X63" s="303"/>
      <c r="Y63" s="303"/>
      <c r="Z63" s="303"/>
      <c r="AA63" s="303"/>
      <c r="AB63" s="303"/>
    </row>
    <row r="64" spans="1:28">
      <c r="A64" s="303"/>
      <c r="B64" s="303"/>
      <c r="C64" s="303"/>
      <c r="D64" s="769" t="s">
        <v>2</v>
      </c>
      <c r="E64" s="770"/>
      <c r="F64" s="364">
        <v>51</v>
      </c>
      <c r="G64" s="364">
        <v>52</v>
      </c>
      <c r="H64" s="364">
        <v>53</v>
      </c>
      <c r="I64" s="364">
        <v>54</v>
      </c>
      <c r="J64" s="364">
        <v>55</v>
      </c>
      <c r="K64" s="364">
        <v>56</v>
      </c>
      <c r="L64" s="365">
        <v>32</v>
      </c>
      <c r="M64" s="365">
        <v>33</v>
      </c>
      <c r="N64" s="365">
        <v>34</v>
      </c>
      <c r="O64" s="365">
        <v>35</v>
      </c>
      <c r="P64" s="365">
        <v>36</v>
      </c>
      <c r="Q64" s="365">
        <v>37</v>
      </c>
      <c r="R64" s="365">
        <v>38</v>
      </c>
      <c r="S64" s="303"/>
      <c r="T64" s="303"/>
      <c r="U64" s="303"/>
      <c r="V64" s="303"/>
      <c r="W64" s="303"/>
      <c r="X64" s="303"/>
      <c r="Y64" s="303"/>
      <c r="Z64" s="303"/>
      <c r="AA64" s="303"/>
      <c r="AB64" s="303"/>
    </row>
    <row r="65" spans="1:28" ht="13.5">
      <c r="A65" s="303"/>
      <c r="B65" s="303"/>
      <c r="C65" s="303"/>
      <c r="D65" s="771" t="s">
        <v>627</v>
      </c>
      <c r="E65" s="772"/>
      <c r="F65" s="257">
        <v>1</v>
      </c>
      <c r="G65" s="257">
        <v>1</v>
      </c>
      <c r="H65" s="257">
        <v>1</v>
      </c>
      <c r="I65" s="257">
        <v>1</v>
      </c>
      <c r="J65" s="257">
        <v>1</v>
      </c>
      <c r="K65" s="257">
        <v>1</v>
      </c>
      <c r="L65" s="257">
        <v>1</v>
      </c>
      <c r="M65" s="257">
        <v>1</v>
      </c>
      <c r="N65" s="257">
        <v>1</v>
      </c>
      <c r="O65" s="257">
        <v>1</v>
      </c>
      <c r="P65" s="257">
        <v>1</v>
      </c>
      <c r="Q65" s="257">
        <v>1</v>
      </c>
      <c r="R65" s="257">
        <v>1</v>
      </c>
      <c r="S65" s="303"/>
      <c r="T65" s="303"/>
      <c r="U65" s="303"/>
      <c r="V65" s="303"/>
      <c r="W65" s="303"/>
      <c r="X65" s="303"/>
      <c r="Y65" s="303"/>
      <c r="Z65" s="303"/>
      <c r="AA65" s="303"/>
      <c r="AB65" s="303"/>
    </row>
  </sheetData>
  <mergeCells count="40">
    <mergeCell ref="A13:C13"/>
    <mergeCell ref="E2:F2"/>
    <mergeCell ref="A4:R4"/>
    <mergeCell ref="D7:T7"/>
    <mergeCell ref="S8:T8"/>
    <mergeCell ref="A12:C12"/>
    <mergeCell ref="A32:C32"/>
    <mergeCell ref="A14:C14"/>
    <mergeCell ref="A15:C15"/>
    <mergeCell ref="D17:T17"/>
    <mergeCell ref="A19:C19"/>
    <mergeCell ref="A20:C20"/>
    <mergeCell ref="A21:C21"/>
    <mergeCell ref="A22:C22"/>
    <mergeCell ref="D24:T24"/>
    <mergeCell ref="A29:C29"/>
    <mergeCell ref="A30:C30"/>
    <mergeCell ref="A31:C31"/>
    <mergeCell ref="D51:E51"/>
    <mergeCell ref="D34:T34"/>
    <mergeCell ref="A36:C36"/>
    <mergeCell ref="A37:C37"/>
    <mergeCell ref="A38:C38"/>
    <mergeCell ref="A39:C39"/>
    <mergeCell ref="D41:T41"/>
    <mergeCell ref="A43:C43"/>
    <mergeCell ref="A44:C44"/>
    <mergeCell ref="A45:C45"/>
    <mergeCell ref="A46:C46"/>
    <mergeCell ref="D48:T48"/>
    <mergeCell ref="A57:C57"/>
    <mergeCell ref="D59:K59"/>
    <mergeCell ref="L59:R59"/>
    <mergeCell ref="D60:E60"/>
    <mergeCell ref="D61:E61"/>
    <mergeCell ref="D63:K63"/>
    <mergeCell ref="L63:R63"/>
    <mergeCell ref="D64:E64"/>
    <mergeCell ref="D65:E65"/>
    <mergeCell ref="D55:T55"/>
  </mergeCells>
  <dataValidations count="1">
    <dataValidation type="list" allowBlank="1" showInputMessage="1" showErrorMessage="1" sqref="E2:F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WVM983042:WVN983042" xr:uid="{00000000-0002-0000-0B00-000000000000}">
      <formula1>$AF$5:$AF$6</formula1>
    </dataValidation>
  </dataValidations>
  <printOptions horizontalCentered="1"/>
  <pageMargins left="0.25" right="0.25" top="0.5" bottom="0.5" header="0" footer="0.25"/>
  <pageSetup scale="84" orientation="portrait" horizontalDpi="300" verticalDpi="300" r:id="rId1"/>
  <headerFooter alignWithMargins="0">
    <oddFooter>&amp;L&amp;"Arial Narrow,Regular"&amp;8&amp;D &amp;T&amp;C&amp;"Arial Narrow,Regular"&amp;8Page &amp;P of &amp;N&amp;R&amp;"Arial Narrow,Regular"&amp;8&amp;F</oddFooter>
  </headerFooter>
  <rowBreaks count="1" manualBreakCount="1">
    <brk id="88" max="65535" man="1"/>
  </rowBreaks>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Group Box 1">
              <controlPr defaultSize="0" autoFill="0" autoPict="0">
                <anchor moveWithCells="1">
                  <from>
                    <xdr:col>30</xdr:col>
                    <xdr:colOff>209550</xdr:colOff>
                    <xdr:row>0</xdr:row>
                    <xdr:rowOff>95250</xdr:rowOff>
                  </from>
                  <to>
                    <xdr:col>32</xdr:col>
                    <xdr:colOff>390525</xdr:colOff>
                    <xdr:row>3</xdr:row>
                    <xdr:rowOff>47625</xdr:rowOff>
                  </to>
                </anchor>
              </controlPr>
            </control>
          </mc:Choice>
        </mc:AlternateContent>
        <mc:AlternateContent xmlns:mc="http://schemas.openxmlformats.org/markup-compatibility/2006">
          <mc:Choice Requires="x14">
            <control shapeId="115714" r:id="rId5" name="Option Button 2">
              <controlPr defaultSize="0" autoFill="0" autoLine="0" autoPict="0">
                <anchor moveWithCells="1">
                  <from>
                    <xdr:col>30</xdr:col>
                    <xdr:colOff>238125</xdr:colOff>
                    <xdr:row>0</xdr:row>
                    <xdr:rowOff>180975</xdr:rowOff>
                  </from>
                  <to>
                    <xdr:col>32</xdr:col>
                    <xdr:colOff>333375</xdr:colOff>
                    <xdr:row>1</xdr:row>
                    <xdr:rowOff>161925</xdr:rowOff>
                  </to>
                </anchor>
              </controlPr>
            </control>
          </mc:Choice>
        </mc:AlternateContent>
        <mc:AlternateContent xmlns:mc="http://schemas.openxmlformats.org/markup-compatibility/2006">
          <mc:Choice Requires="x14">
            <control shapeId="115715" r:id="rId6" name="Check Box 3">
              <controlPr defaultSize="0" autoFill="0" autoLine="0" autoPict="0" macro="[5]!ResetMinCurrentYear">
                <anchor moveWithCells="1">
                  <from>
                    <xdr:col>7</xdr:col>
                    <xdr:colOff>19050</xdr:colOff>
                    <xdr:row>4</xdr:row>
                    <xdr:rowOff>9525</xdr:rowOff>
                  </from>
                  <to>
                    <xdr:col>10</xdr:col>
                    <xdr:colOff>209550</xdr:colOff>
                    <xdr:row>5</xdr:row>
                    <xdr:rowOff>142875</xdr:rowOff>
                  </to>
                </anchor>
              </controlPr>
            </control>
          </mc:Choice>
        </mc:AlternateContent>
        <mc:AlternateContent xmlns:mc="http://schemas.openxmlformats.org/markup-compatibility/2006">
          <mc:Choice Requires="x14">
            <control shapeId="115716" r:id="rId7" name="Option Button 4">
              <controlPr defaultSize="0" autoFill="0" autoLine="0" autoPict="0">
                <anchor moveWithCells="1">
                  <from>
                    <xdr:col>30</xdr:col>
                    <xdr:colOff>247650</xdr:colOff>
                    <xdr:row>1</xdr:row>
                    <xdr:rowOff>200025</xdr:rowOff>
                  </from>
                  <to>
                    <xdr:col>32</xdr:col>
                    <xdr:colOff>333375</xdr:colOff>
                    <xdr:row>2</xdr:row>
                    <xdr:rowOff>180975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F61"/>
  <sheetViews>
    <sheetView showGridLines="0" zoomScaleNormal="100" workbookViewId="0">
      <selection activeCell="A2" sqref="A2"/>
    </sheetView>
  </sheetViews>
  <sheetFormatPr defaultRowHeight="12.75"/>
  <cols>
    <col min="1" max="1" width="5.7109375" style="299" customWidth="1"/>
    <col min="2" max="2" width="2.5703125" style="299" bestFit="1" customWidth="1"/>
    <col min="3" max="3" width="8" style="299" customWidth="1"/>
    <col min="4" max="19" width="6.7109375" style="299" customWidth="1"/>
    <col min="20" max="22" width="5.7109375" style="299" customWidth="1"/>
    <col min="23" max="23" width="4.7109375" style="299" customWidth="1"/>
    <col min="24" max="24" width="5.140625" style="299" customWidth="1"/>
    <col min="25" max="26" width="5.5703125" style="299" customWidth="1"/>
    <col min="27" max="27" width="7.85546875" style="299" customWidth="1"/>
    <col min="28" max="28" width="7.5703125" style="299" customWidth="1"/>
    <col min="29" max="29" width="5.7109375" style="299" customWidth="1"/>
    <col min="30" max="30" width="8.7109375" style="299"/>
    <col min="31" max="31" width="0" style="299" hidden="1" customWidth="1"/>
    <col min="32" max="256" width="8.7109375" style="299"/>
    <col min="257" max="257" width="5.7109375" style="299" customWidth="1"/>
    <col min="258" max="258" width="2.5703125" style="299" bestFit="1" customWidth="1"/>
    <col min="259" max="259" width="8" style="299" customWidth="1"/>
    <col min="260" max="275" width="6.7109375" style="299" customWidth="1"/>
    <col min="276" max="278" width="5.7109375" style="299" customWidth="1"/>
    <col min="279" max="279" width="4.7109375" style="299" customWidth="1"/>
    <col min="280" max="280" width="5.140625" style="299" customWidth="1"/>
    <col min="281" max="282" width="5.5703125" style="299" customWidth="1"/>
    <col min="283" max="283" width="7.85546875" style="299" customWidth="1"/>
    <col min="284" max="284" width="7.5703125" style="299" customWidth="1"/>
    <col min="285" max="285" width="5.7109375" style="299" customWidth="1"/>
    <col min="286" max="286" width="8.7109375" style="299"/>
    <col min="287" max="287" width="0" style="299" hidden="1" customWidth="1"/>
    <col min="288" max="512" width="8.7109375" style="299"/>
    <col min="513" max="513" width="5.7109375" style="299" customWidth="1"/>
    <col min="514" max="514" width="2.5703125" style="299" bestFit="1" customWidth="1"/>
    <col min="515" max="515" width="8" style="299" customWidth="1"/>
    <col min="516" max="531" width="6.7109375" style="299" customWidth="1"/>
    <col min="532" max="534" width="5.7109375" style="299" customWidth="1"/>
    <col min="535" max="535" width="4.7109375" style="299" customWidth="1"/>
    <col min="536" max="536" width="5.140625" style="299" customWidth="1"/>
    <col min="537" max="538" width="5.5703125" style="299" customWidth="1"/>
    <col min="539" max="539" width="7.85546875" style="299" customWidth="1"/>
    <col min="540" max="540" width="7.5703125" style="299" customWidth="1"/>
    <col min="541" max="541" width="5.7109375" style="299" customWidth="1"/>
    <col min="542" max="542" width="8.7109375" style="299"/>
    <col min="543" max="543" width="0" style="299" hidden="1" customWidth="1"/>
    <col min="544" max="768" width="8.7109375" style="299"/>
    <col min="769" max="769" width="5.7109375" style="299" customWidth="1"/>
    <col min="770" max="770" width="2.5703125" style="299" bestFit="1" customWidth="1"/>
    <col min="771" max="771" width="8" style="299" customWidth="1"/>
    <col min="772" max="787" width="6.7109375" style="299" customWidth="1"/>
    <col min="788" max="790" width="5.7109375" style="299" customWidth="1"/>
    <col min="791" max="791" width="4.7109375" style="299" customWidth="1"/>
    <col min="792" max="792" width="5.140625" style="299" customWidth="1"/>
    <col min="793" max="794" width="5.5703125" style="299" customWidth="1"/>
    <col min="795" max="795" width="7.85546875" style="299" customWidth="1"/>
    <col min="796" max="796" width="7.5703125" style="299" customWidth="1"/>
    <col min="797" max="797" width="5.7109375" style="299" customWidth="1"/>
    <col min="798" max="798" width="8.7109375" style="299"/>
    <col min="799" max="799" width="0" style="299" hidden="1" customWidth="1"/>
    <col min="800" max="1024" width="8.7109375" style="299"/>
    <col min="1025" max="1025" width="5.7109375" style="299" customWidth="1"/>
    <col min="1026" max="1026" width="2.5703125" style="299" bestFit="1" customWidth="1"/>
    <col min="1027" max="1027" width="8" style="299" customWidth="1"/>
    <col min="1028" max="1043" width="6.7109375" style="299" customWidth="1"/>
    <col min="1044" max="1046" width="5.7109375" style="299" customWidth="1"/>
    <col min="1047" max="1047" width="4.7109375" style="299" customWidth="1"/>
    <col min="1048" max="1048" width="5.140625" style="299" customWidth="1"/>
    <col min="1049" max="1050" width="5.5703125" style="299" customWidth="1"/>
    <col min="1051" max="1051" width="7.85546875" style="299" customWidth="1"/>
    <col min="1052" max="1052" width="7.5703125" style="299" customWidth="1"/>
    <col min="1053" max="1053" width="5.7109375" style="299" customWidth="1"/>
    <col min="1054" max="1054" width="8.7109375" style="299"/>
    <col min="1055" max="1055" width="0" style="299" hidden="1" customWidth="1"/>
    <col min="1056" max="1280" width="8.7109375" style="299"/>
    <col min="1281" max="1281" width="5.7109375" style="299" customWidth="1"/>
    <col min="1282" max="1282" width="2.5703125" style="299" bestFit="1" customWidth="1"/>
    <col min="1283" max="1283" width="8" style="299" customWidth="1"/>
    <col min="1284" max="1299" width="6.7109375" style="299" customWidth="1"/>
    <col min="1300" max="1302" width="5.7109375" style="299" customWidth="1"/>
    <col min="1303" max="1303" width="4.7109375" style="299" customWidth="1"/>
    <col min="1304" max="1304" width="5.140625" style="299" customWidth="1"/>
    <col min="1305" max="1306" width="5.5703125" style="299" customWidth="1"/>
    <col min="1307" max="1307" width="7.85546875" style="299" customWidth="1"/>
    <col min="1308" max="1308" width="7.5703125" style="299" customWidth="1"/>
    <col min="1309" max="1309" width="5.7109375" style="299" customWidth="1"/>
    <col min="1310" max="1310" width="8.7109375" style="299"/>
    <col min="1311" max="1311" width="0" style="299" hidden="1" customWidth="1"/>
    <col min="1312" max="1536" width="8.7109375" style="299"/>
    <col min="1537" max="1537" width="5.7109375" style="299" customWidth="1"/>
    <col min="1538" max="1538" width="2.5703125" style="299" bestFit="1" customWidth="1"/>
    <col min="1539" max="1539" width="8" style="299" customWidth="1"/>
    <col min="1540" max="1555" width="6.7109375" style="299" customWidth="1"/>
    <col min="1556" max="1558" width="5.7109375" style="299" customWidth="1"/>
    <col min="1559" max="1559" width="4.7109375" style="299" customWidth="1"/>
    <col min="1560" max="1560" width="5.140625" style="299" customWidth="1"/>
    <col min="1561" max="1562" width="5.5703125" style="299" customWidth="1"/>
    <col min="1563" max="1563" width="7.85546875" style="299" customWidth="1"/>
    <col min="1564" max="1564" width="7.5703125" style="299" customWidth="1"/>
    <col min="1565" max="1565" width="5.7109375" style="299" customWidth="1"/>
    <col min="1566" max="1566" width="8.7109375" style="299"/>
    <col min="1567" max="1567" width="0" style="299" hidden="1" customWidth="1"/>
    <col min="1568" max="1792" width="8.7109375" style="299"/>
    <col min="1793" max="1793" width="5.7109375" style="299" customWidth="1"/>
    <col min="1794" max="1794" width="2.5703125" style="299" bestFit="1" customWidth="1"/>
    <col min="1795" max="1795" width="8" style="299" customWidth="1"/>
    <col min="1796" max="1811" width="6.7109375" style="299" customWidth="1"/>
    <col min="1812" max="1814" width="5.7109375" style="299" customWidth="1"/>
    <col min="1815" max="1815" width="4.7109375" style="299" customWidth="1"/>
    <col min="1816" max="1816" width="5.140625" style="299" customWidth="1"/>
    <col min="1817" max="1818" width="5.5703125" style="299" customWidth="1"/>
    <col min="1819" max="1819" width="7.85546875" style="299" customWidth="1"/>
    <col min="1820" max="1820" width="7.5703125" style="299" customWidth="1"/>
    <col min="1821" max="1821" width="5.7109375" style="299" customWidth="1"/>
    <col min="1822" max="1822" width="8.7109375" style="299"/>
    <col min="1823" max="1823" width="0" style="299" hidden="1" customWidth="1"/>
    <col min="1824" max="2048" width="8.7109375" style="299"/>
    <col min="2049" max="2049" width="5.7109375" style="299" customWidth="1"/>
    <col min="2050" max="2050" width="2.5703125" style="299" bestFit="1" customWidth="1"/>
    <col min="2051" max="2051" width="8" style="299" customWidth="1"/>
    <col min="2052" max="2067" width="6.7109375" style="299" customWidth="1"/>
    <col min="2068" max="2070" width="5.7109375" style="299" customWidth="1"/>
    <col min="2071" max="2071" width="4.7109375" style="299" customWidth="1"/>
    <col min="2072" max="2072" width="5.140625" style="299" customWidth="1"/>
    <col min="2073" max="2074" width="5.5703125" style="299" customWidth="1"/>
    <col min="2075" max="2075" width="7.85546875" style="299" customWidth="1"/>
    <col min="2076" max="2076" width="7.5703125" style="299" customWidth="1"/>
    <col min="2077" max="2077" width="5.7109375" style="299" customWidth="1"/>
    <col min="2078" max="2078" width="8.7109375" style="299"/>
    <col min="2079" max="2079" width="0" style="299" hidden="1" customWidth="1"/>
    <col min="2080" max="2304" width="8.7109375" style="299"/>
    <col min="2305" max="2305" width="5.7109375" style="299" customWidth="1"/>
    <col min="2306" max="2306" width="2.5703125" style="299" bestFit="1" customWidth="1"/>
    <col min="2307" max="2307" width="8" style="299" customWidth="1"/>
    <col min="2308" max="2323" width="6.7109375" style="299" customWidth="1"/>
    <col min="2324" max="2326" width="5.7109375" style="299" customWidth="1"/>
    <col min="2327" max="2327" width="4.7109375" style="299" customWidth="1"/>
    <col min="2328" max="2328" width="5.140625" style="299" customWidth="1"/>
    <col min="2329" max="2330" width="5.5703125" style="299" customWidth="1"/>
    <col min="2331" max="2331" width="7.85546875" style="299" customWidth="1"/>
    <col min="2332" max="2332" width="7.5703125" style="299" customWidth="1"/>
    <col min="2333" max="2333" width="5.7109375" style="299" customWidth="1"/>
    <col min="2334" max="2334" width="8.7109375" style="299"/>
    <col min="2335" max="2335" width="0" style="299" hidden="1" customWidth="1"/>
    <col min="2336" max="2560" width="8.7109375" style="299"/>
    <col min="2561" max="2561" width="5.7109375" style="299" customWidth="1"/>
    <col min="2562" max="2562" width="2.5703125" style="299" bestFit="1" customWidth="1"/>
    <col min="2563" max="2563" width="8" style="299" customWidth="1"/>
    <col min="2564" max="2579" width="6.7109375" style="299" customWidth="1"/>
    <col min="2580" max="2582" width="5.7109375" style="299" customWidth="1"/>
    <col min="2583" max="2583" width="4.7109375" style="299" customWidth="1"/>
    <col min="2584" max="2584" width="5.140625" style="299" customWidth="1"/>
    <col min="2585" max="2586" width="5.5703125" style="299" customWidth="1"/>
    <col min="2587" max="2587" width="7.85546875" style="299" customWidth="1"/>
    <col min="2588" max="2588" width="7.5703125" style="299" customWidth="1"/>
    <col min="2589" max="2589" width="5.7109375" style="299" customWidth="1"/>
    <col min="2590" max="2590" width="8.7109375" style="299"/>
    <col min="2591" max="2591" width="0" style="299" hidden="1" customWidth="1"/>
    <col min="2592" max="2816" width="8.7109375" style="299"/>
    <col min="2817" max="2817" width="5.7109375" style="299" customWidth="1"/>
    <col min="2818" max="2818" width="2.5703125" style="299" bestFit="1" customWidth="1"/>
    <col min="2819" max="2819" width="8" style="299" customWidth="1"/>
    <col min="2820" max="2835" width="6.7109375" style="299" customWidth="1"/>
    <col min="2836" max="2838" width="5.7109375" style="299" customWidth="1"/>
    <col min="2839" max="2839" width="4.7109375" style="299" customWidth="1"/>
    <col min="2840" max="2840" width="5.140625" style="299" customWidth="1"/>
    <col min="2841" max="2842" width="5.5703125" style="299" customWidth="1"/>
    <col min="2843" max="2843" width="7.85546875" style="299" customWidth="1"/>
    <col min="2844" max="2844" width="7.5703125" style="299" customWidth="1"/>
    <col min="2845" max="2845" width="5.7109375" style="299" customWidth="1"/>
    <col min="2846" max="2846" width="8.7109375" style="299"/>
    <col min="2847" max="2847" width="0" style="299" hidden="1" customWidth="1"/>
    <col min="2848" max="3072" width="8.7109375" style="299"/>
    <col min="3073" max="3073" width="5.7109375" style="299" customWidth="1"/>
    <col min="3074" max="3074" width="2.5703125" style="299" bestFit="1" customWidth="1"/>
    <col min="3075" max="3075" width="8" style="299" customWidth="1"/>
    <col min="3076" max="3091" width="6.7109375" style="299" customWidth="1"/>
    <col min="3092" max="3094" width="5.7109375" style="299" customWidth="1"/>
    <col min="3095" max="3095" width="4.7109375" style="299" customWidth="1"/>
    <col min="3096" max="3096" width="5.140625" style="299" customWidth="1"/>
    <col min="3097" max="3098" width="5.5703125" style="299" customWidth="1"/>
    <col min="3099" max="3099" width="7.85546875" style="299" customWidth="1"/>
    <col min="3100" max="3100" width="7.5703125" style="299" customWidth="1"/>
    <col min="3101" max="3101" width="5.7109375" style="299" customWidth="1"/>
    <col min="3102" max="3102" width="8.7109375" style="299"/>
    <col min="3103" max="3103" width="0" style="299" hidden="1" customWidth="1"/>
    <col min="3104" max="3328" width="8.7109375" style="299"/>
    <col min="3329" max="3329" width="5.7109375" style="299" customWidth="1"/>
    <col min="3330" max="3330" width="2.5703125" style="299" bestFit="1" customWidth="1"/>
    <col min="3331" max="3331" width="8" style="299" customWidth="1"/>
    <col min="3332" max="3347" width="6.7109375" style="299" customWidth="1"/>
    <col min="3348" max="3350" width="5.7109375" style="299" customWidth="1"/>
    <col min="3351" max="3351" width="4.7109375" style="299" customWidth="1"/>
    <col min="3352" max="3352" width="5.140625" style="299" customWidth="1"/>
    <col min="3353" max="3354" width="5.5703125" style="299" customWidth="1"/>
    <col min="3355" max="3355" width="7.85546875" style="299" customWidth="1"/>
    <col min="3356" max="3356" width="7.5703125" style="299" customWidth="1"/>
    <col min="3357" max="3357" width="5.7109375" style="299" customWidth="1"/>
    <col min="3358" max="3358" width="8.7109375" style="299"/>
    <col min="3359" max="3359" width="0" style="299" hidden="1" customWidth="1"/>
    <col min="3360" max="3584" width="8.7109375" style="299"/>
    <col min="3585" max="3585" width="5.7109375" style="299" customWidth="1"/>
    <col min="3586" max="3586" width="2.5703125" style="299" bestFit="1" customWidth="1"/>
    <col min="3587" max="3587" width="8" style="299" customWidth="1"/>
    <col min="3588" max="3603" width="6.7109375" style="299" customWidth="1"/>
    <col min="3604" max="3606" width="5.7109375" style="299" customWidth="1"/>
    <col min="3607" max="3607" width="4.7109375" style="299" customWidth="1"/>
    <col min="3608" max="3608" width="5.140625" style="299" customWidth="1"/>
    <col min="3609" max="3610" width="5.5703125" style="299" customWidth="1"/>
    <col min="3611" max="3611" width="7.85546875" style="299" customWidth="1"/>
    <col min="3612" max="3612" width="7.5703125" style="299" customWidth="1"/>
    <col min="3613" max="3613" width="5.7109375" style="299" customWidth="1"/>
    <col min="3614" max="3614" width="8.7109375" style="299"/>
    <col min="3615" max="3615" width="0" style="299" hidden="1" customWidth="1"/>
    <col min="3616" max="3840" width="8.7109375" style="299"/>
    <col min="3841" max="3841" width="5.7109375" style="299" customWidth="1"/>
    <col min="3842" max="3842" width="2.5703125" style="299" bestFit="1" customWidth="1"/>
    <col min="3843" max="3843" width="8" style="299" customWidth="1"/>
    <col min="3844" max="3859" width="6.7109375" style="299" customWidth="1"/>
    <col min="3860" max="3862" width="5.7109375" style="299" customWidth="1"/>
    <col min="3863" max="3863" width="4.7109375" style="299" customWidth="1"/>
    <col min="3864" max="3864" width="5.140625" style="299" customWidth="1"/>
    <col min="3865" max="3866" width="5.5703125" style="299" customWidth="1"/>
    <col min="3867" max="3867" width="7.85546875" style="299" customWidth="1"/>
    <col min="3868" max="3868" width="7.5703125" style="299" customWidth="1"/>
    <col min="3869" max="3869" width="5.7109375" style="299" customWidth="1"/>
    <col min="3870" max="3870" width="8.7109375" style="299"/>
    <col min="3871" max="3871" width="0" style="299" hidden="1" customWidth="1"/>
    <col min="3872" max="4096" width="8.7109375" style="299"/>
    <col min="4097" max="4097" width="5.7109375" style="299" customWidth="1"/>
    <col min="4098" max="4098" width="2.5703125" style="299" bestFit="1" customWidth="1"/>
    <col min="4099" max="4099" width="8" style="299" customWidth="1"/>
    <col min="4100" max="4115" width="6.7109375" style="299" customWidth="1"/>
    <col min="4116" max="4118" width="5.7109375" style="299" customWidth="1"/>
    <col min="4119" max="4119" width="4.7109375" style="299" customWidth="1"/>
    <col min="4120" max="4120" width="5.140625" style="299" customWidth="1"/>
    <col min="4121" max="4122" width="5.5703125" style="299" customWidth="1"/>
    <col min="4123" max="4123" width="7.85546875" style="299" customWidth="1"/>
    <col min="4124" max="4124" width="7.5703125" style="299" customWidth="1"/>
    <col min="4125" max="4125" width="5.7109375" style="299" customWidth="1"/>
    <col min="4126" max="4126" width="8.7109375" style="299"/>
    <col min="4127" max="4127" width="0" style="299" hidden="1" customWidth="1"/>
    <col min="4128" max="4352" width="8.7109375" style="299"/>
    <col min="4353" max="4353" width="5.7109375" style="299" customWidth="1"/>
    <col min="4354" max="4354" width="2.5703125" style="299" bestFit="1" customWidth="1"/>
    <col min="4355" max="4355" width="8" style="299" customWidth="1"/>
    <col min="4356" max="4371" width="6.7109375" style="299" customWidth="1"/>
    <col min="4372" max="4374" width="5.7109375" style="299" customWidth="1"/>
    <col min="4375" max="4375" width="4.7109375" style="299" customWidth="1"/>
    <col min="4376" max="4376" width="5.140625" style="299" customWidth="1"/>
    <col min="4377" max="4378" width="5.5703125" style="299" customWidth="1"/>
    <col min="4379" max="4379" width="7.85546875" style="299" customWidth="1"/>
    <col min="4380" max="4380" width="7.5703125" style="299" customWidth="1"/>
    <col min="4381" max="4381" width="5.7109375" style="299" customWidth="1"/>
    <col min="4382" max="4382" width="8.7109375" style="299"/>
    <col min="4383" max="4383" width="0" style="299" hidden="1" customWidth="1"/>
    <col min="4384" max="4608" width="8.7109375" style="299"/>
    <col min="4609" max="4609" width="5.7109375" style="299" customWidth="1"/>
    <col min="4610" max="4610" width="2.5703125" style="299" bestFit="1" customWidth="1"/>
    <col min="4611" max="4611" width="8" style="299" customWidth="1"/>
    <col min="4612" max="4627" width="6.7109375" style="299" customWidth="1"/>
    <col min="4628" max="4630" width="5.7109375" style="299" customWidth="1"/>
    <col min="4631" max="4631" width="4.7109375" style="299" customWidth="1"/>
    <col min="4632" max="4632" width="5.140625" style="299" customWidth="1"/>
    <col min="4633" max="4634" width="5.5703125" style="299" customWidth="1"/>
    <col min="4635" max="4635" width="7.85546875" style="299" customWidth="1"/>
    <col min="4636" max="4636" width="7.5703125" style="299" customWidth="1"/>
    <col min="4637" max="4637" width="5.7109375" style="299" customWidth="1"/>
    <col min="4638" max="4638" width="8.7109375" style="299"/>
    <col min="4639" max="4639" width="0" style="299" hidden="1" customWidth="1"/>
    <col min="4640" max="4864" width="8.7109375" style="299"/>
    <col min="4865" max="4865" width="5.7109375" style="299" customWidth="1"/>
    <col min="4866" max="4866" width="2.5703125" style="299" bestFit="1" customWidth="1"/>
    <col min="4867" max="4867" width="8" style="299" customWidth="1"/>
    <col min="4868" max="4883" width="6.7109375" style="299" customWidth="1"/>
    <col min="4884" max="4886" width="5.7109375" style="299" customWidth="1"/>
    <col min="4887" max="4887" width="4.7109375" style="299" customWidth="1"/>
    <col min="4888" max="4888" width="5.140625" style="299" customWidth="1"/>
    <col min="4889" max="4890" width="5.5703125" style="299" customWidth="1"/>
    <col min="4891" max="4891" width="7.85546875" style="299" customWidth="1"/>
    <col min="4892" max="4892" width="7.5703125" style="299" customWidth="1"/>
    <col min="4893" max="4893" width="5.7109375" style="299" customWidth="1"/>
    <col min="4894" max="4894" width="8.7109375" style="299"/>
    <col min="4895" max="4895" width="0" style="299" hidden="1" customWidth="1"/>
    <col min="4896" max="5120" width="8.7109375" style="299"/>
    <col min="5121" max="5121" width="5.7109375" style="299" customWidth="1"/>
    <col min="5122" max="5122" width="2.5703125" style="299" bestFit="1" customWidth="1"/>
    <col min="5123" max="5123" width="8" style="299" customWidth="1"/>
    <col min="5124" max="5139" width="6.7109375" style="299" customWidth="1"/>
    <col min="5140" max="5142" width="5.7109375" style="299" customWidth="1"/>
    <col min="5143" max="5143" width="4.7109375" style="299" customWidth="1"/>
    <col min="5144" max="5144" width="5.140625" style="299" customWidth="1"/>
    <col min="5145" max="5146" width="5.5703125" style="299" customWidth="1"/>
    <col min="5147" max="5147" width="7.85546875" style="299" customWidth="1"/>
    <col min="5148" max="5148" width="7.5703125" style="299" customWidth="1"/>
    <col min="5149" max="5149" width="5.7109375" style="299" customWidth="1"/>
    <col min="5150" max="5150" width="8.7109375" style="299"/>
    <col min="5151" max="5151" width="0" style="299" hidden="1" customWidth="1"/>
    <col min="5152" max="5376" width="8.7109375" style="299"/>
    <col min="5377" max="5377" width="5.7109375" style="299" customWidth="1"/>
    <col min="5378" max="5378" width="2.5703125" style="299" bestFit="1" customWidth="1"/>
    <col min="5379" max="5379" width="8" style="299" customWidth="1"/>
    <col min="5380" max="5395" width="6.7109375" style="299" customWidth="1"/>
    <col min="5396" max="5398" width="5.7109375" style="299" customWidth="1"/>
    <col min="5399" max="5399" width="4.7109375" style="299" customWidth="1"/>
    <col min="5400" max="5400" width="5.140625" style="299" customWidth="1"/>
    <col min="5401" max="5402" width="5.5703125" style="299" customWidth="1"/>
    <col min="5403" max="5403" width="7.85546875" style="299" customWidth="1"/>
    <col min="5404" max="5404" width="7.5703125" style="299" customWidth="1"/>
    <col min="5405" max="5405" width="5.7109375" style="299" customWidth="1"/>
    <col min="5406" max="5406" width="8.7109375" style="299"/>
    <col min="5407" max="5407" width="0" style="299" hidden="1" customWidth="1"/>
    <col min="5408" max="5632" width="8.7109375" style="299"/>
    <col min="5633" max="5633" width="5.7109375" style="299" customWidth="1"/>
    <col min="5634" max="5634" width="2.5703125" style="299" bestFit="1" customWidth="1"/>
    <col min="5635" max="5635" width="8" style="299" customWidth="1"/>
    <col min="5636" max="5651" width="6.7109375" style="299" customWidth="1"/>
    <col min="5652" max="5654" width="5.7109375" style="299" customWidth="1"/>
    <col min="5655" max="5655" width="4.7109375" style="299" customWidth="1"/>
    <col min="5656" max="5656" width="5.140625" style="299" customWidth="1"/>
    <col min="5657" max="5658" width="5.5703125" style="299" customWidth="1"/>
    <col min="5659" max="5659" width="7.85546875" style="299" customWidth="1"/>
    <col min="5660" max="5660" width="7.5703125" style="299" customWidth="1"/>
    <col min="5661" max="5661" width="5.7109375" style="299" customWidth="1"/>
    <col min="5662" max="5662" width="8.7109375" style="299"/>
    <col min="5663" max="5663" width="0" style="299" hidden="1" customWidth="1"/>
    <col min="5664" max="5888" width="8.7109375" style="299"/>
    <col min="5889" max="5889" width="5.7109375" style="299" customWidth="1"/>
    <col min="5890" max="5890" width="2.5703125" style="299" bestFit="1" customWidth="1"/>
    <col min="5891" max="5891" width="8" style="299" customWidth="1"/>
    <col min="5892" max="5907" width="6.7109375" style="299" customWidth="1"/>
    <col min="5908" max="5910" width="5.7109375" style="299" customWidth="1"/>
    <col min="5911" max="5911" width="4.7109375" style="299" customWidth="1"/>
    <col min="5912" max="5912" width="5.140625" style="299" customWidth="1"/>
    <col min="5913" max="5914" width="5.5703125" style="299" customWidth="1"/>
    <col min="5915" max="5915" width="7.85546875" style="299" customWidth="1"/>
    <col min="5916" max="5916" width="7.5703125" style="299" customWidth="1"/>
    <col min="5917" max="5917" width="5.7109375" style="299" customWidth="1"/>
    <col min="5918" max="5918" width="8.7109375" style="299"/>
    <col min="5919" max="5919" width="0" style="299" hidden="1" customWidth="1"/>
    <col min="5920" max="6144" width="8.7109375" style="299"/>
    <col min="6145" max="6145" width="5.7109375" style="299" customWidth="1"/>
    <col min="6146" max="6146" width="2.5703125" style="299" bestFit="1" customWidth="1"/>
    <col min="6147" max="6147" width="8" style="299" customWidth="1"/>
    <col min="6148" max="6163" width="6.7109375" style="299" customWidth="1"/>
    <col min="6164" max="6166" width="5.7109375" style="299" customWidth="1"/>
    <col min="6167" max="6167" width="4.7109375" style="299" customWidth="1"/>
    <col min="6168" max="6168" width="5.140625" style="299" customWidth="1"/>
    <col min="6169" max="6170" width="5.5703125" style="299" customWidth="1"/>
    <col min="6171" max="6171" width="7.85546875" style="299" customWidth="1"/>
    <col min="6172" max="6172" width="7.5703125" style="299" customWidth="1"/>
    <col min="6173" max="6173" width="5.7109375" style="299" customWidth="1"/>
    <col min="6174" max="6174" width="8.7109375" style="299"/>
    <col min="6175" max="6175" width="0" style="299" hidden="1" customWidth="1"/>
    <col min="6176" max="6400" width="8.7109375" style="299"/>
    <col min="6401" max="6401" width="5.7109375" style="299" customWidth="1"/>
    <col min="6402" max="6402" width="2.5703125" style="299" bestFit="1" customWidth="1"/>
    <col min="6403" max="6403" width="8" style="299" customWidth="1"/>
    <col min="6404" max="6419" width="6.7109375" style="299" customWidth="1"/>
    <col min="6420" max="6422" width="5.7109375" style="299" customWidth="1"/>
    <col min="6423" max="6423" width="4.7109375" style="299" customWidth="1"/>
    <col min="6424" max="6424" width="5.140625" style="299" customWidth="1"/>
    <col min="6425" max="6426" width="5.5703125" style="299" customWidth="1"/>
    <col min="6427" max="6427" width="7.85546875" style="299" customWidth="1"/>
    <col min="6428" max="6428" width="7.5703125" style="299" customWidth="1"/>
    <col min="6429" max="6429" width="5.7109375" style="299" customWidth="1"/>
    <col min="6430" max="6430" width="8.7109375" style="299"/>
    <col min="6431" max="6431" width="0" style="299" hidden="1" customWidth="1"/>
    <col min="6432" max="6656" width="8.7109375" style="299"/>
    <col min="6657" max="6657" width="5.7109375" style="299" customWidth="1"/>
    <col min="6658" max="6658" width="2.5703125" style="299" bestFit="1" customWidth="1"/>
    <col min="6659" max="6659" width="8" style="299" customWidth="1"/>
    <col min="6660" max="6675" width="6.7109375" style="299" customWidth="1"/>
    <col min="6676" max="6678" width="5.7109375" style="299" customWidth="1"/>
    <col min="6679" max="6679" width="4.7109375" style="299" customWidth="1"/>
    <col min="6680" max="6680" width="5.140625" style="299" customWidth="1"/>
    <col min="6681" max="6682" width="5.5703125" style="299" customWidth="1"/>
    <col min="6683" max="6683" width="7.85546875" style="299" customWidth="1"/>
    <col min="6684" max="6684" width="7.5703125" style="299" customWidth="1"/>
    <col min="6685" max="6685" width="5.7109375" style="299" customWidth="1"/>
    <col min="6686" max="6686" width="8.7109375" style="299"/>
    <col min="6687" max="6687" width="0" style="299" hidden="1" customWidth="1"/>
    <col min="6688" max="6912" width="8.7109375" style="299"/>
    <col min="6913" max="6913" width="5.7109375" style="299" customWidth="1"/>
    <col min="6914" max="6914" width="2.5703125" style="299" bestFit="1" customWidth="1"/>
    <col min="6915" max="6915" width="8" style="299" customWidth="1"/>
    <col min="6916" max="6931" width="6.7109375" style="299" customWidth="1"/>
    <col min="6932" max="6934" width="5.7109375" style="299" customWidth="1"/>
    <col min="6935" max="6935" width="4.7109375" style="299" customWidth="1"/>
    <col min="6936" max="6936" width="5.140625" style="299" customWidth="1"/>
    <col min="6937" max="6938" width="5.5703125" style="299" customWidth="1"/>
    <col min="6939" max="6939" width="7.85546875" style="299" customWidth="1"/>
    <col min="6940" max="6940" width="7.5703125" style="299" customWidth="1"/>
    <col min="6941" max="6941" width="5.7109375" style="299" customWidth="1"/>
    <col min="6942" max="6942" width="8.7109375" style="299"/>
    <col min="6943" max="6943" width="0" style="299" hidden="1" customWidth="1"/>
    <col min="6944" max="7168" width="8.7109375" style="299"/>
    <col min="7169" max="7169" width="5.7109375" style="299" customWidth="1"/>
    <col min="7170" max="7170" width="2.5703125" style="299" bestFit="1" customWidth="1"/>
    <col min="7171" max="7171" width="8" style="299" customWidth="1"/>
    <col min="7172" max="7187" width="6.7109375" style="299" customWidth="1"/>
    <col min="7188" max="7190" width="5.7109375" style="299" customWidth="1"/>
    <col min="7191" max="7191" width="4.7109375" style="299" customWidth="1"/>
    <col min="7192" max="7192" width="5.140625" style="299" customWidth="1"/>
    <col min="7193" max="7194" width="5.5703125" style="299" customWidth="1"/>
    <col min="7195" max="7195" width="7.85546875" style="299" customWidth="1"/>
    <col min="7196" max="7196" width="7.5703125" style="299" customWidth="1"/>
    <col min="7197" max="7197" width="5.7109375" style="299" customWidth="1"/>
    <col min="7198" max="7198" width="8.7109375" style="299"/>
    <col min="7199" max="7199" width="0" style="299" hidden="1" customWidth="1"/>
    <col min="7200" max="7424" width="8.7109375" style="299"/>
    <col min="7425" max="7425" width="5.7109375" style="299" customWidth="1"/>
    <col min="7426" max="7426" width="2.5703125" style="299" bestFit="1" customWidth="1"/>
    <col min="7427" max="7427" width="8" style="299" customWidth="1"/>
    <col min="7428" max="7443" width="6.7109375" style="299" customWidth="1"/>
    <col min="7444" max="7446" width="5.7109375" style="299" customWidth="1"/>
    <col min="7447" max="7447" width="4.7109375" style="299" customWidth="1"/>
    <col min="7448" max="7448" width="5.140625" style="299" customWidth="1"/>
    <col min="7449" max="7450" width="5.5703125" style="299" customWidth="1"/>
    <col min="7451" max="7451" width="7.85546875" style="299" customWidth="1"/>
    <col min="7452" max="7452" width="7.5703125" style="299" customWidth="1"/>
    <col min="7453" max="7453" width="5.7109375" style="299" customWidth="1"/>
    <col min="7454" max="7454" width="8.7109375" style="299"/>
    <col min="7455" max="7455" width="0" style="299" hidden="1" customWidth="1"/>
    <col min="7456" max="7680" width="8.7109375" style="299"/>
    <col min="7681" max="7681" width="5.7109375" style="299" customWidth="1"/>
    <col min="7682" max="7682" width="2.5703125" style="299" bestFit="1" customWidth="1"/>
    <col min="7683" max="7683" width="8" style="299" customWidth="1"/>
    <col min="7684" max="7699" width="6.7109375" style="299" customWidth="1"/>
    <col min="7700" max="7702" width="5.7109375" style="299" customWidth="1"/>
    <col min="7703" max="7703" width="4.7109375" style="299" customWidth="1"/>
    <col min="7704" max="7704" width="5.140625" style="299" customWidth="1"/>
    <col min="7705" max="7706" width="5.5703125" style="299" customWidth="1"/>
    <col min="7707" max="7707" width="7.85546875" style="299" customWidth="1"/>
    <col min="7708" max="7708" width="7.5703125" style="299" customWidth="1"/>
    <col min="7709" max="7709" width="5.7109375" style="299" customWidth="1"/>
    <col min="7710" max="7710" width="8.7109375" style="299"/>
    <col min="7711" max="7711" width="0" style="299" hidden="1" customWidth="1"/>
    <col min="7712" max="7936" width="8.7109375" style="299"/>
    <col min="7937" max="7937" width="5.7109375" style="299" customWidth="1"/>
    <col min="7938" max="7938" width="2.5703125" style="299" bestFit="1" customWidth="1"/>
    <col min="7939" max="7939" width="8" style="299" customWidth="1"/>
    <col min="7940" max="7955" width="6.7109375" style="299" customWidth="1"/>
    <col min="7956" max="7958" width="5.7109375" style="299" customWidth="1"/>
    <col min="7959" max="7959" width="4.7109375" style="299" customWidth="1"/>
    <col min="7960" max="7960" width="5.140625" style="299" customWidth="1"/>
    <col min="7961" max="7962" width="5.5703125" style="299" customWidth="1"/>
    <col min="7963" max="7963" width="7.85546875" style="299" customWidth="1"/>
    <col min="7964" max="7964" width="7.5703125" style="299" customWidth="1"/>
    <col min="7965" max="7965" width="5.7109375" style="299" customWidth="1"/>
    <col min="7966" max="7966" width="8.7109375" style="299"/>
    <col min="7967" max="7967" width="0" style="299" hidden="1" customWidth="1"/>
    <col min="7968" max="8192" width="8.7109375" style="299"/>
    <col min="8193" max="8193" width="5.7109375" style="299" customWidth="1"/>
    <col min="8194" max="8194" width="2.5703125" style="299" bestFit="1" customWidth="1"/>
    <col min="8195" max="8195" width="8" style="299" customWidth="1"/>
    <col min="8196" max="8211" width="6.7109375" style="299" customWidth="1"/>
    <col min="8212" max="8214" width="5.7109375" style="299" customWidth="1"/>
    <col min="8215" max="8215" width="4.7109375" style="299" customWidth="1"/>
    <col min="8216" max="8216" width="5.140625" style="299" customWidth="1"/>
    <col min="8217" max="8218" width="5.5703125" style="299" customWidth="1"/>
    <col min="8219" max="8219" width="7.85546875" style="299" customWidth="1"/>
    <col min="8220" max="8220" width="7.5703125" style="299" customWidth="1"/>
    <col min="8221" max="8221" width="5.7109375" style="299" customWidth="1"/>
    <col min="8222" max="8222" width="8.7109375" style="299"/>
    <col min="8223" max="8223" width="0" style="299" hidden="1" customWidth="1"/>
    <col min="8224" max="8448" width="8.7109375" style="299"/>
    <col min="8449" max="8449" width="5.7109375" style="299" customWidth="1"/>
    <col min="8450" max="8450" width="2.5703125" style="299" bestFit="1" customWidth="1"/>
    <col min="8451" max="8451" width="8" style="299" customWidth="1"/>
    <col min="8452" max="8467" width="6.7109375" style="299" customWidth="1"/>
    <col min="8468" max="8470" width="5.7109375" style="299" customWidth="1"/>
    <col min="8471" max="8471" width="4.7109375" style="299" customWidth="1"/>
    <col min="8472" max="8472" width="5.140625" style="299" customWidth="1"/>
    <col min="8473" max="8474" width="5.5703125" style="299" customWidth="1"/>
    <col min="8475" max="8475" width="7.85546875" style="299" customWidth="1"/>
    <col min="8476" max="8476" width="7.5703125" style="299" customWidth="1"/>
    <col min="8477" max="8477" width="5.7109375" style="299" customWidth="1"/>
    <col min="8478" max="8478" width="8.7109375" style="299"/>
    <col min="8479" max="8479" width="0" style="299" hidden="1" customWidth="1"/>
    <col min="8480" max="8704" width="8.7109375" style="299"/>
    <col min="8705" max="8705" width="5.7109375" style="299" customWidth="1"/>
    <col min="8706" max="8706" width="2.5703125" style="299" bestFit="1" customWidth="1"/>
    <col min="8707" max="8707" width="8" style="299" customWidth="1"/>
    <col min="8708" max="8723" width="6.7109375" style="299" customWidth="1"/>
    <col min="8724" max="8726" width="5.7109375" style="299" customWidth="1"/>
    <col min="8727" max="8727" width="4.7109375" style="299" customWidth="1"/>
    <col min="8728" max="8728" width="5.140625" style="299" customWidth="1"/>
    <col min="8729" max="8730" width="5.5703125" style="299" customWidth="1"/>
    <col min="8731" max="8731" width="7.85546875" style="299" customWidth="1"/>
    <col min="8732" max="8732" width="7.5703125" style="299" customWidth="1"/>
    <col min="8733" max="8733" width="5.7109375" style="299" customWidth="1"/>
    <col min="8734" max="8734" width="8.7109375" style="299"/>
    <col min="8735" max="8735" width="0" style="299" hidden="1" customWidth="1"/>
    <col min="8736" max="8960" width="8.7109375" style="299"/>
    <col min="8961" max="8961" width="5.7109375" style="299" customWidth="1"/>
    <col min="8962" max="8962" width="2.5703125" style="299" bestFit="1" customWidth="1"/>
    <col min="8963" max="8963" width="8" style="299" customWidth="1"/>
    <col min="8964" max="8979" width="6.7109375" style="299" customWidth="1"/>
    <col min="8980" max="8982" width="5.7109375" style="299" customWidth="1"/>
    <col min="8983" max="8983" width="4.7109375" style="299" customWidth="1"/>
    <col min="8984" max="8984" width="5.140625" style="299" customWidth="1"/>
    <col min="8985" max="8986" width="5.5703125" style="299" customWidth="1"/>
    <col min="8987" max="8987" width="7.85546875" style="299" customWidth="1"/>
    <col min="8988" max="8988" width="7.5703125" style="299" customWidth="1"/>
    <col min="8989" max="8989" width="5.7109375" style="299" customWidth="1"/>
    <col min="8990" max="8990" width="8.7109375" style="299"/>
    <col min="8991" max="8991" width="0" style="299" hidden="1" customWidth="1"/>
    <col min="8992" max="9216" width="8.7109375" style="299"/>
    <col min="9217" max="9217" width="5.7109375" style="299" customWidth="1"/>
    <col min="9218" max="9218" width="2.5703125" style="299" bestFit="1" customWidth="1"/>
    <col min="9219" max="9219" width="8" style="299" customWidth="1"/>
    <col min="9220" max="9235" width="6.7109375" style="299" customWidth="1"/>
    <col min="9236" max="9238" width="5.7109375" style="299" customWidth="1"/>
    <col min="9239" max="9239" width="4.7109375" style="299" customWidth="1"/>
    <col min="9240" max="9240" width="5.140625" style="299" customWidth="1"/>
    <col min="9241" max="9242" width="5.5703125" style="299" customWidth="1"/>
    <col min="9243" max="9243" width="7.85546875" style="299" customWidth="1"/>
    <col min="9244" max="9244" width="7.5703125" style="299" customWidth="1"/>
    <col min="9245" max="9245" width="5.7109375" style="299" customWidth="1"/>
    <col min="9246" max="9246" width="8.7109375" style="299"/>
    <col min="9247" max="9247" width="0" style="299" hidden="1" customWidth="1"/>
    <col min="9248" max="9472" width="8.7109375" style="299"/>
    <col min="9473" max="9473" width="5.7109375" style="299" customWidth="1"/>
    <col min="9474" max="9474" width="2.5703125" style="299" bestFit="1" customWidth="1"/>
    <col min="9475" max="9475" width="8" style="299" customWidth="1"/>
    <col min="9476" max="9491" width="6.7109375" style="299" customWidth="1"/>
    <col min="9492" max="9494" width="5.7109375" style="299" customWidth="1"/>
    <col min="9495" max="9495" width="4.7109375" style="299" customWidth="1"/>
    <col min="9496" max="9496" width="5.140625" style="299" customWidth="1"/>
    <col min="9497" max="9498" width="5.5703125" style="299" customWidth="1"/>
    <col min="9499" max="9499" width="7.85546875" style="299" customWidth="1"/>
    <col min="9500" max="9500" width="7.5703125" style="299" customWidth="1"/>
    <col min="9501" max="9501" width="5.7109375" style="299" customWidth="1"/>
    <col min="9502" max="9502" width="8.7109375" style="299"/>
    <col min="9503" max="9503" width="0" style="299" hidden="1" customWidth="1"/>
    <col min="9504" max="9728" width="8.7109375" style="299"/>
    <col min="9729" max="9729" width="5.7109375" style="299" customWidth="1"/>
    <col min="9730" max="9730" width="2.5703125" style="299" bestFit="1" customWidth="1"/>
    <col min="9731" max="9731" width="8" style="299" customWidth="1"/>
    <col min="9732" max="9747" width="6.7109375" style="299" customWidth="1"/>
    <col min="9748" max="9750" width="5.7109375" style="299" customWidth="1"/>
    <col min="9751" max="9751" width="4.7109375" style="299" customWidth="1"/>
    <col min="9752" max="9752" width="5.140625" style="299" customWidth="1"/>
    <col min="9753" max="9754" width="5.5703125" style="299" customWidth="1"/>
    <col min="9755" max="9755" width="7.85546875" style="299" customWidth="1"/>
    <col min="9756" max="9756" width="7.5703125" style="299" customWidth="1"/>
    <col min="9757" max="9757" width="5.7109375" style="299" customWidth="1"/>
    <col min="9758" max="9758" width="8.7109375" style="299"/>
    <col min="9759" max="9759" width="0" style="299" hidden="1" customWidth="1"/>
    <col min="9760" max="9984" width="8.7109375" style="299"/>
    <col min="9985" max="9985" width="5.7109375" style="299" customWidth="1"/>
    <col min="9986" max="9986" width="2.5703125" style="299" bestFit="1" customWidth="1"/>
    <col min="9987" max="9987" width="8" style="299" customWidth="1"/>
    <col min="9988" max="10003" width="6.7109375" style="299" customWidth="1"/>
    <col min="10004" max="10006" width="5.7109375" style="299" customWidth="1"/>
    <col min="10007" max="10007" width="4.7109375" style="299" customWidth="1"/>
    <col min="10008" max="10008" width="5.140625" style="299" customWidth="1"/>
    <col min="10009" max="10010" width="5.5703125" style="299" customWidth="1"/>
    <col min="10011" max="10011" width="7.85546875" style="299" customWidth="1"/>
    <col min="10012" max="10012" width="7.5703125" style="299" customWidth="1"/>
    <col min="10013" max="10013" width="5.7109375" style="299" customWidth="1"/>
    <col min="10014" max="10014" width="8.7109375" style="299"/>
    <col min="10015" max="10015" width="0" style="299" hidden="1" customWidth="1"/>
    <col min="10016" max="10240" width="8.7109375" style="299"/>
    <col min="10241" max="10241" width="5.7109375" style="299" customWidth="1"/>
    <col min="10242" max="10242" width="2.5703125" style="299" bestFit="1" customWidth="1"/>
    <col min="10243" max="10243" width="8" style="299" customWidth="1"/>
    <col min="10244" max="10259" width="6.7109375" style="299" customWidth="1"/>
    <col min="10260" max="10262" width="5.7109375" style="299" customWidth="1"/>
    <col min="10263" max="10263" width="4.7109375" style="299" customWidth="1"/>
    <col min="10264" max="10264" width="5.140625" style="299" customWidth="1"/>
    <col min="10265" max="10266" width="5.5703125" style="299" customWidth="1"/>
    <col min="10267" max="10267" width="7.85546875" style="299" customWidth="1"/>
    <col min="10268" max="10268" width="7.5703125" style="299" customWidth="1"/>
    <col min="10269" max="10269" width="5.7109375" style="299" customWidth="1"/>
    <col min="10270" max="10270" width="8.7109375" style="299"/>
    <col min="10271" max="10271" width="0" style="299" hidden="1" customWidth="1"/>
    <col min="10272" max="10496" width="8.7109375" style="299"/>
    <col min="10497" max="10497" width="5.7109375" style="299" customWidth="1"/>
    <col min="10498" max="10498" width="2.5703125" style="299" bestFit="1" customWidth="1"/>
    <col min="10499" max="10499" width="8" style="299" customWidth="1"/>
    <col min="10500" max="10515" width="6.7109375" style="299" customWidth="1"/>
    <col min="10516" max="10518" width="5.7109375" style="299" customWidth="1"/>
    <col min="10519" max="10519" width="4.7109375" style="299" customWidth="1"/>
    <col min="10520" max="10520" width="5.140625" style="299" customWidth="1"/>
    <col min="10521" max="10522" width="5.5703125" style="299" customWidth="1"/>
    <col min="10523" max="10523" width="7.85546875" style="299" customWidth="1"/>
    <col min="10524" max="10524" width="7.5703125" style="299" customWidth="1"/>
    <col min="10525" max="10525" width="5.7109375" style="299" customWidth="1"/>
    <col min="10526" max="10526" width="8.7109375" style="299"/>
    <col min="10527" max="10527" width="0" style="299" hidden="1" customWidth="1"/>
    <col min="10528" max="10752" width="8.7109375" style="299"/>
    <col min="10753" max="10753" width="5.7109375" style="299" customWidth="1"/>
    <col min="10754" max="10754" width="2.5703125" style="299" bestFit="1" customWidth="1"/>
    <col min="10755" max="10755" width="8" style="299" customWidth="1"/>
    <col min="10756" max="10771" width="6.7109375" style="299" customWidth="1"/>
    <col min="10772" max="10774" width="5.7109375" style="299" customWidth="1"/>
    <col min="10775" max="10775" width="4.7109375" style="299" customWidth="1"/>
    <col min="10776" max="10776" width="5.140625" style="299" customWidth="1"/>
    <col min="10777" max="10778" width="5.5703125" style="299" customWidth="1"/>
    <col min="10779" max="10779" width="7.85546875" style="299" customWidth="1"/>
    <col min="10780" max="10780" width="7.5703125" style="299" customWidth="1"/>
    <col min="10781" max="10781" width="5.7109375" style="299" customWidth="1"/>
    <col min="10782" max="10782" width="8.7109375" style="299"/>
    <col min="10783" max="10783" width="0" style="299" hidden="1" customWidth="1"/>
    <col min="10784" max="11008" width="8.7109375" style="299"/>
    <col min="11009" max="11009" width="5.7109375" style="299" customWidth="1"/>
    <col min="11010" max="11010" width="2.5703125" style="299" bestFit="1" customWidth="1"/>
    <col min="11011" max="11011" width="8" style="299" customWidth="1"/>
    <col min="11012" max="11027" width="6.7109375" style="299" customWidth="1"/>
    <col min="11028" max="11030" width="5.7109375" style="299" customWidth="1"/>
    <col min="11031" max="11031" width="4.7109375" style="299" customWidth="1"/>
    <col min="11032" max="11032" width="5.140625" style="299" customWidth="1"/>
    <col min="11033" max="11034" width="5.5703125" style="299" customWidth="1"/>
    <col min="11035" max="11035" width="7.85546875" style="299" customWidth="1"/>
    <col min="11036" max="11036" width="7.5703125" style="299" customWidth="1"/>
    <col min="11037" max="11037" width="5.7109375" style="299" customWidth="1"/>
    <col min="11038" max="11038" width="8.7109375" style="299"/>
    <col min="11039" max="11039" width="0" style="299" hidden="1" customWidth="1"/>
    <col min="11040" max="11264" width="8.7109375" style="299"/>
    <col min="11265" max="11265" width="5.7109375" style="299" customWidth="1"/>
    <col min="11266" max="11266" width="2.5703125" style="299" bestFit="1" customWidth="1"/>
    <col min="11267" max="11267" width="8" style="299" customWidth="1"/>
    <col min="11268" max="11283" width="6.7109375" style="299" customWidth="1"/>
    <col min="11284" max="11286" width="5.7109375" style="299" customWidth="1"/>
    <col min="11287" max="11287" width="4.7109375" style="299" customWidth="1"/>
    <col min="11288" max="11288" width="5.140625" style="299" customWidth="1"/>
    <col min="11289" max="11290" width="5.5703125" style="299" customWidth="1"/>
    <col min="11291" max="11291" width="7.85546875" style="299" customWidth="1"/>
    <col min="11292" max="11292" width="7.5703125" style="299" customWidth="1"/>
    <col min="11293" max="11293" width="5.7109375" style="299" customWidth="1"/>
    <col min="11294" max="11294" width="8.7109375" style="299"/>
    <col min="11295" max="11295" width="0" style="299" hidden="1" customWidth="1"/>
    <col min="11296" max="11520" width="8.7109375" style="299"/>
    <col min="11521" max="11521" width="5.7109375" style="299" customWidth="1"/>
    <col min="11522" max="11522" width="2.5703125" style="299" bestFit="1" customWidth="1"/>
    <col min="11523" max="11523" width="8" style="299" customWidth="1"/>
    <col min="11524" max="11539" width="6.7109375" style="299" customWidth="1"/>
    <col min="11540" max="11542" width="5.7109375" style="299" customWidth="1"/>
    <col min="11543" max="11543" width="4.7109375" style="299" customWidth="1"/>
    <col min="11544" max="11544" width="5.140625" style="299" customWidth="1"/>
    <col min="11545" max="11546" width="5.5703125" style="299" customWidth="1"/>
    <col min="11547" max="11547" width="7.85546875" style="299" customWidth="1"/>
    <col min="11548" max="11548" width="7.5703125" style="299" customWidth="1"/>
    <col min="11549" max="11549" width="5.7109375" style="299" customWidth="1"/>
    <col min="11550" max="11550" width="8.7109375" style="299"/>
    <col min="11551" max="11551" width="0" style="299" hidden="1" customWidth="1"/>
    <col min="11552" max="11776" width="8.7109375" style="299"/>
    <col min="11777" max="11777" width="5.7109375" style="299" customWidth="1"/>
    <col min="11778" max="11778" width="2.5703125" style="299" bestFit="1" customWidth="1"/>
    <col min="11779" max="11779" width="8" style="299" customWidth="1"/>
    <col min="11780" max="11795" width="6.7109375" style="299" customWidth="1"/>
    <col min="11796" max="11798" width="5.7109375" style="299" customWidth="1"/>
    <col min="11799" max="11799" width="4.7109375" style="299" customWidth="1"/>
    <col min="11800" max="11800" width="5.140625" style="299" customWidth="1"/>
    <col min="11801" max="11802" width="5.5703125" style="299" customWidth="1"/>
    <col min="11803" max="11803" width="7.85546875" style="299" customWidth="1"/>
    <col min="11804" max="11804" width="7.5703125" style="299" customWidth="1"/>
    <col min="11805" max="11805" width="5.7109375" style="299" customWidth="1"/>
    <col min="11806" max="11806" width="8.7109375" style="299"/>
    <col min="11807" max="11807" width="0" style="299" hidden="1" customWidth="1"/>
    <col min="11808" max="12032" width="8.7109375" style="299"/>
    <col min="12033" max="12033" width="5.7109375" style="299" customWidth="1"/>
    <col min="12034" max="12034" width="2.5703125" style="299" bestFit="1" customWidth="1"/>
    <col min="12035" max="12035" width="8" style="299" customWidth="1"/>
    <col min="12036" max="12051" width="6.7109375" style="299" customWidth="1"/>
    <col min="12052" max="12054" width="5.7109375" style="299" customWidth="1"/>
    <col min="12055" max="12055" width="4.7109375" style="299" customWidth="1"/>
    <col min="12056" max="12056" width="5.140625" style="299" customWidth="1"/>
    <col min="12057" max="12058" width="5.5703125" style="299" customWidth="1"/>
    <col min="12059" max="12059" width="7.85546875" style="299" customWidth="1"/>
    <col min="12060" max="12060" width="7.5703125" style="299" customWidth="1"/>
    <col min="12061" max="12061" width="5.7109375" style="299" customWidth="1"/>
    <col min="12062" max="12062" width="8.7109375" style="299"/>
    <col min="12063" max="12063" width="0" style="299" hidden="1" customWidth="1"/>
    <col min="12064" max="12288" width="8.7109375" style="299"/>
    <col min="12289" max="12289" width="5.7109375" style="299" customWidth="1"/>
    <col min="12290" max="12290" width="2.5703125" style="299" bestFit="1" customWidth="1"/>
    <col min="12291" max="12291" width="8" style="299" customWidth="1"/>
    <col min="12292" max="12307" width="6.7109375" style="299" customWidth="1"/>
    <col min="12308" max="12310" width="5.7109375" style="299" customWidth="1"/>
    <col min="12311" max="12311" width="4.7109375" style="299" customWidth="1"/>
    <col min="12312" max="12312" width="5.140625" style="299" customWidth="1"/>
    <col min="12313" max="12314" width="5.5703125" style="299" customWidth="1"/>
    <col min="12315" max="12315" width="7.85546875" style="299" customWidth="1"/>
    <col min="12316" max="12316" width="7.5703125" style="299" customWidth="1"/>
    <col min="12317" max="12317" width="5.7109375" style="299" customWidth="1"/>
    <col min="12318" max="12318" width="8.7109375" style="299"/>
    <col min="12319" max="12319" width="0" style="299" hidden="1" customWidth="1"/>
    <col min="12320" max="12544" width="8.7109375" style="299"/>
    <col min="12545" max="12545" width="5.7109375" style="299" customWidth="1"/>
    <col min="12546" max="12546" width="2.5703125" style="299" bestFit="1" customWidth="1"/>
    <col min="12547" max="12547" width="8" style="299" customWidth="1"/>
    <col min="12548" max="12563" width="6.7109375" style="299" customWidth="1"/>
    <col min="12564" max="12566" width="5.7109375" style="299" customWidth="1"/>
    <col min="12567" max="12567" width="4.7109375" style="299" customWidth="1"/>
    <col min="12568" max="12568" width="5.140625" style="299" customWidth="1"/>
    <col min="12569" max="12570" width="5.5703125" style="299" customWidth="1"/>
    <col min="12571" max="12571" width="7.85546875" style="299" customWidth="1"/>
    <col min="12572" max="12572" width="7.5703125" style="299" customWidth="1"/>
    <col min="12573" max="12573" width="5.7109375" style="299" customWidth="1"/>
    <col min="12574" max="12574" width="8.7109375" style="299"/>
    <col min="12575" max="12575" width="0" style="299" hidden="1" customWidth="1"/>
    <col min="12576" max="12800" width="8.7109375" style="299"/>
    <col min="12801" max="12801" width="5.7109375" style="299" customWidth="1"/>
    <col min="12802" max="12802" width="2.5703125" style="299" bestFit="1" customWidth="1"/>
    <col min="12803" max="12803" width="8" style="299" customWidth="1"/>
    <col min="12804" max="12819" width="6.7109375" style="299" customWidth="1"/>
    <col min="12820" max="12822" width="5.7109375" style="299" customWidth="1"/>
    <col min="12823" max="12823" width="4.7109375" style="299" customWidth="1"/>
    <col min="12824" max="12824" width="5.140625" style="299" customWidth="1"/>
    <col min="12825" max="12826" width="5.5703125" style="299" customWidth="1"/>
    <col min="12827" max="12827" width="7.85546875" style="299" customWidth="1"/>
    <col min="12828" max="12828" width="7.5703125" style="299" customWidth="1"/>
    <col min="12829" max="12829" width="5.7109375" style="299" customWidth="1"/>
    <col min="12830" max="12830" width="8.7109375" style="299"/>
    <col min="12831" max="12831" width="0" style="299" hidden="1" customWidth="1"/>
    <col min="12832" max="13056" width="8.7109375" style="299"/>
    <col min="13057" max="13057" width="5.7109375" style="299" customWidth="1"/>
    <col min="13058" max="13058" width="2.5703125" style="299" bestFit="1" customWidth="1"/>
    <col min="13059" max="13059" width="8" style="299" customWidth="1"/>
    <col min="13060" max="13075" width="6.7109375" style="299" customWidth="1"/>
    <col min="13076" max="13078" width="5.7109375" style="299" customWidth="1"/>
    <col min="13079" max="13079" width="4.7109375" style="299" customWidth="1"/>
    <col min="13080" max="13080" width="5.140625" style="299" customWidth="1"/>
    <col min="13081" max="13082" width="5.5703125" style="299" customWidth="1"/>
    <col min="13083" max="13083" width="7.85546875" style="299" customWidth="1"/>
    <col min="13084" max="13084" width="7.5703125" style="299" customWidth="1"/>
    <col min="13085" max="13085" width="5.7109375" style="299" customWidth="1"/>
    <col min="13086" max="13086" width="8.7109375" style="299"/>
    <col min="13087" max="13087" width="0" style="299" hidden="1" customWidth="1"/>
    <col min="13088" max="13312" width="8.7109375" style="299"/>
    <col min="13313" max="13313" width="5.7109375" style="299" customWidth="1"/>
    <col min="13314" max="13314" width="2.5703125" style="299" bestFit="1" customWidth="1"/>
    <col min="13315" max="13315" width="8" style="299" customWidth="1"/>
    <col min="13316" max="13331" width="6.7109375" style="299" customWidth="1"/>
    <col min="13332" max="13334" width="5.7109375" style="299" customWidth="1"/>
    <col min="13335" max="13335" width="4.7109375" style="299" customWidth="1"/>
    <col min="13336" max="13336" width="5.140625" style="299" customWidth="1"/>
    <col min="13337" max="13338" width="5.5703125" style="299" customWidth="1"/>
    <col min="13339" max="13339" width="7.85546875" style="299" customWidth="1"/>
    <col min="13340" max="13340" width="7.5703125" style="299" customWidth="1"/>
    <col min="13341" max="13341" width="5.7109375" style="299" customWidth="1"/>
    <col min="13342" max="13342" width="8.7109375" style="299"/>
    <col min="13343" max="13343" width="0" style="299" hidden="1" customWidth="1"/>
    <col min="13344" max="13568" width="8.7109375" style="299"/>
    <col min="13569" max="13569" width="5.7109375" style="299" customWidth="1"/>
    <col min="13570" max="13570" width="2.5703125" style="299" bestFit="1" customWidth="1"/>
    <col min="13571" max="13571" width="8" style="299" customWidth="1"/>
    <col min="13572" max="13587" width="6.7109375" style="299" customWidth="1"/>
    <col min="13588" max="13590" width="5.7109375" style="299" customWidth="1"/>
    <col min="13591" max="13591" width="4.7109375" style="299" customWidth="1"/>
    <col min="13592" max="13592" width="5.140625" style="299" customWidth="1"/>
    <col min="13593" max="13594" width="5.5703125" style="299" customWidth="1"/>
    <col min="13595" max="13595" width="7.85546875" style="299" customWidth="1"/>
    <col min="13596" max="13596" width="7.5703125" style="299" customWidth="1"/>
    <col min="13597" max="13597" width="5.7109375" style="299" customWidth="1"/>
    <col min="13598" max="13598" width="8.7109375" style="299"/>
    <col min="13599" max="13599" width="0" style="299" hidden="1" customWidth="1"/>
    <col min="13600" max="13824" width="8.7109375" style="299"/>
    <col min="13825" max="13825" width="5.7109375" style="299" customWidth="1"/>
    <col min="13826" max="13826" width="2.5703125" style="299" bestFit="1" customWidth="1"/>
    <col min="13827" max="13827" width="8" style="299" customWidth="1"/>
    <col min="13828" max="13843" width="6.7109375" style="299" customWidth="1"/>
    <col min="13844" max="13846" width="5.7109375" style="299" customWidth="1"/>
    <col min="13847" max="13847" width="4.7109375" style="299" customWidth="1"/>
    <col min="13848" max="13848" width="5.140625" style="299" customWidth="1"/>
    <col min="13849" max="13850" width="5.5703125" style="299" customWidth="1"/>
    <col min="13851" max="13851" width="7.85546875" style="299" customWidth="1"/>
    <col min="13852" max="13852" width="7.5703125" style="299" customWidth="1"/>
    <col min="13853" max="13853" width="5.7109375" style="299" customWidth="1"/>
    <col min="13854" max="13854" width="8.7109375" style="299"/>
    <col min="13855" max="13855" width="0" style="299" hidden="1" customWidth="1"/>
    <col min="13856" max="14080" width="8.7109375" style="299"/>
    <col min="14081" max="14081" width="5.7109375" style="299" customWidth="1"/>
    <col min="14082" max="14082" width="2.5703125" style="299" bestFit="1" customWidth="1"/>
    <col min="14083" max="14083" width="8" style="299" customWidth="1"/>
    <col min="14084" max="14099" width="6.7109375" style="299" customWidth="1"/>
    <col min="14100" max="14102" width="5.7109375" style="299" customWidth="1"/>
    <col min="14103" max="14103" width="4.7109375" style="299" customWidth="1"/>
    <col min="14104" max="14104" width="5.140625" style="299" customWidth="1"/>
    <col min="14105" max="14106" width="5.5703125" style="299" customWidth="1"/>
    <col min="14107" max="14107" width="7.85546875" style="299" customWidth="1"/>
    <col min="14108" max="14108" width="7.5703125" style="299" customWidth="1"/>
    <col min="14109" max="14109" width="5.7109375" style="299" customWidth="1"/>
    <col min="14110" max="14110" width="8.7109375" style="299"/>
    <col min="14111" max="14111" width="0" style="299" hidden="1" customWidth="1"/>
    <col min="14112" max="14336" width="8.7109375" style="299"/>
    <col min="14337" max="14337" width="5.7109375" style="299" customWidth="1"/>
    <col min="14338" max="14338" width="2.5703125" style="299" bestFit="1" customWidth="1"/>
    <col min="14339" max="14339" width="8" style="299" customWidth="1"/>
    <col min="14340" max="14355" width="6.7109375" style="299" customWidth="1"/>
    <col min="14356" max="14358" width="5.7109375" style="299" customWidth="1"/>
    <col min="14359" max="14359" width="4.7109375" style="299" customWidth="1"/>
    <col min="14360" max="14360" width="5.140625" style="299" customWidth="1"/>
    <col min="14361" max="14362" width="5.5703125" style="299" customWidth="1"/>
    <col min="14363" max="14363" width="7.85546875" style="299" customWidth="1"/>
    <col min="14364" max="14364" width="7.5703125" style="299" customWidth="1"/>
    <col min="14365" max="14365" width="5.7109375" style="299" customWidth="1"/>
    <col min="14366" max="14366" width="8.7109375" style="299"/>
    <col min="14367" max="14367" width="0" style="299" hidden="1" customWidth="1"/>
    <col min="14368" max="14592" width="8.7109375" style="299"/>
    <col min="14593" max="14593" width="5.7109375" style="299" customWidth="1"/>
    <col min="14594" max="14594" width="2.5703125" style="299" bestFit="1" customWidth="1"/>
    <col min="14595" max="14595" width="8" style="299" customWidth="1"/>
    <col min="14596" max="14611" width="6.7109375" style="299" customWidth="1"/>
    <col min="14612" max="14614" width="5.7109375" style="299" customWidth="1"/>
    <col min="14615" max="14615" width="4.7109375" style="299" customWidth="1"/>
    <col min="14616" max="14616" width="5.140625" style="299" customWidth="1"/>
    <col min="14617" max="14618" width="5.5703125" style="299" customWidth="1"/>
    <col min="14619" max="14619" width="7.85546875" style="299" customWidth="1"/>
    <col min="14620" max="14620" width="7.5703125" style="299" customWidth="1"/>
    <col min="14621" max="14621" width="5.7109375" style="299" customWidth="1"/>
    <col min="14622" max="14622" width="8.7109375" style="299"/>
    <col min="14623" max="14623" width="0" style="299" hidden="1" customWidth="1"/>
    <col min="14624" max="14848" width="8.7109375" style="299"/>
    <col min="14849" max="14849" width="5.7109375" style="299" customWidth="1"/>
    <col min="14850" max="14850" width="2.5703125" style="299" bestFit="1" customWidth="1"/>
    <col min="14851" max="14851" width="8" style="299" customWidth="1"/>
    <col min="14852" max="14867" width="6.7109375" style="299" customWidth="1"/>
    <col min="14868" max="14870" width="5.7109375" style="299" customWidth="1"/>
    <col min="14871" max="14871" width="4.7109375" style="299" customWidth="1"/>
    <col min="14872" max="14872" width="5.140625" style="299" customWidth="1"/>
    <col min="14873" max="14874" width="5.5703125" style="299" customWidth="1"/>
    <col min="14875" max="14875" width="7.85546875" style="299" customWidth="1"/>
    <col min="14876" max="14876" width="7.5703125" style="299" customWidth="1"/>
    <col min="14877" max="14877" width="5.7109375" style="299" customWidth="1"/>
    <col min="14878" max="14878" width="8.7109375" style="299"/>
    <col min="14879" max="14879" width="0" style="299" hidden="1" customWidth="1"/>
    <col min="14880" max="15104" width="8.7109375" style="299"/>
    <col min="15105" max="15105" width="5.7109375" style="299" customWidth="1"/>
    <col min="15106" max="15106" width="2.5703125" style="299" bestFit="1" customWidth="1"/>
    <col min="15107" max="15107" width="8" style="299" customWidth="1"/>
    <col min="15108" max="15123" width="6.7109375" style="299" customWidth="1"/>
    <col min="15124" max="15126" width="5.7109375" style="299" customWidth="1"/>
    <col min="15127" max="15127" width="4.7109375" style="299" customWidth="1"/>
    <col min="15128" max="15128" width="5.140625" style="299" customWidth="1"/>
    <col min="15129" max="15130" width="5.5703125" style="299" customWidth="1"/>
    <col min="15131" max="15131" width="7.85546875" style="299" customWidth="1"/>
    <col min="15132" max="15132" width="7.5703125" style="299" customWidth="1"/>
    <col min="15133" max="15133" width="5.7109375" style="299" customWidth="1"/>
    <col min="15134" max="15134" width="8.7109375" style="299"/>
    <col min="15135" max="15135" width="0" style="299" hidden="1" customWidth="1"/>
    <col min="15136" max="15360" width="8.7109375" style="299"/>
    <col min="15361" max="15361" width="5.7109375" style="299" customWidth="1"/>
    <col min="15362" max="15362" width="2.5703125" style="299" bestFit="1" customWidth="1"/>
    <col min="15363" max="15363" width="8" style="299" customWidth="1"/>
    <col min="15364" max="15379" width="6.7109375" style="299" customWidth="1"/>
    <col min="15380" max="15382" width="5.7109375" style="299" customWidth="1"/>
    <col min="15383" max="15383" width="4.7109375" style="299" customWidth="1"/>
    <col min="15384" max="15384" width="5.140625" style="299" customWidth="1"/>
    <col min="15385" max="15386" width="5.5703125" style="299" customWidth="1"/>
    <col min="15387" max="15387" width="7.85546875" style="299" customWidth="1"/>
    <col min="15388" max="15388" width="7.5703125" style="299" customWidth="1"/>
    <col min="15389" max="15389" width="5.7109375" style="299" customWidth="1"/>
    <col min="15390" max="15390" width="8.7109375" style="299"/>
    <col min="15391" max="15391" width="0" style="299" hidden="1" customWidth="1"/>
    <col min="15392" max="15616" width="8.7109375" style="299"/>
    <col min="15617" max="15617" width="5.7109375" style="299" customWidth="1"/>
    <col min="15618" max="15618" width="2.5703125" style="299" bestFit="1" customWidth="1"/>
    <col min="15619" max="15619" width="8" style="299" customWidth="1"/>
    <col min="15620" max="15635" width="6.7109375" style="299" customWidth="1"/>
    <col min="15636" max="15638" width="5.7109375" style="299" customWidth="1"/>
    <col min="15639" max="15639" width="4.7109375" style="299" customWidth="1"/>
    <col min="15640" max="15640" width="5.140625" style="299" customWidth="1"/>
    <col min="15641" max="15642" width="5.5703125" style="299" customWidth="1"/>
    <col min="15643" max="15643" width="7.85546875" style="299" customWidth="1"/>
    <col min="15644" max="15644" width="7.5703125" style="299" customWidth="1"/>
    <col min="15645" max="15645" width="5.7109375" style="299" customWidth="1"/>
    <col min="15646" max="15646" width="8.7109375" style="299"/>
    <col min="15647" max="15647" width="0" style="299" hidden="1" customWidth="1"/>
    <col min="15648" max="15872" width="8.7109375" style="299"/>
    <col min="15873" max="15873" width="5.7109375" style="299" customWidth="1"/>
    <col min="15874" max="15874" width="2.5703125" style="299" bestFit="1" customWidth="1"/>
    <col min="15875" max="15875" width="8" style="299" customWidth="1"/>
    <col min="15876" max="15891" width="6.7109375" style="299" customWidth="1"/>
    <col min="15892" max="15894" width="5.7109375" style="299" customWidth="1"/>
    <col min="15895" max="15895" width="4.7109375" style="299" customWidth="1"/>
    <col min="15896" max="15896" width="5.140625" style="299" customWidth="1"/>
    <col min="15897" max="15898" width="5.5703125" style="299" customWidth="1"/>
    <col min="15899" max="15899" width="7.85546875" style="299" customWidth="1"/>
    <col min="15900" max="15900" width="7.5703125" style="299" customWidth="1"/>
    <col min="15901" max="15901" width="5.7109375" style="299" customWidth="1"/>
    <col min="15902" max="15902" width="8.7109375" style="299"/>
    <col min="15903" max="15903" width="0" style="299" hidden="1" customWidth="1"/>
    <col min="15904" max="16128" width="8.7109375" style="299"/>
    <col min="16129" max="16129" width="5.7109375" style="299" customWidth="1"/>
    <col min="16130" max="16130" width="2.5703125" style="299" bestFit="1" customWidth="1"/>
    <col min="16131" max="16131" width="8" style="299" customWidth="1"/>
    <col min="16132" max="16147" width="6.7109375" style="299" customWidth="1"/>
    <col min="16148" max="16150" width="5.7109375" style="299" customWidth="1"/>
    <col min="16151" max="16151" width="4.7109375" style="299" customWidth="1"/>
    <col min="16152" max="16152" width="5.140625" style="299" customWidth="1"/>
    <col min="16153" max="16154" width="5.5703125" style="299" customWidth="1"/>
    <col min="16155" max="16155" width="7.85546875" style="299" customWidth="1"/>
    <col min="16156" max="16156" width="7.5703125" style="299" customWidth="1"/>
    <col min="16157" max="16157" width="5.7109375" style="299" customWidth="1"/>
    <col min="16158" max="16158" width="8.7109375" style="299"/>
    <col min="16159" max="16159" width="0" style="299" hidden="1" customWidth="1"/>
    <col min="16160" max="16384" width="8.7109375" style="299"/>
  </cols>
  <sheetData>
    <row r="1" spans="1:32" ht="18">
      <c r="A1" s="295" t="s">
        <v>800</v>
      </c>
      <c r="B1" s="296"/>
      <c r="C1" s="296"/>
      <c r="D1" s="296"/>
      <c r="E1" s="296"/>
      <c r="F1" s="296"/>
      <c r="G1" s="296"/>
      <c r="H1" s="296"/>
      <c r="I1" s="296"/>
      <c r="J1" s="296"/>
      <c r="K1" s="296"/>
      <c r="L1" s="296"/>
      <c r="M1" s="296"/>
      <c r="N1" s="296"/>
      <c r="O1" s="296"/>
      <c r="P1" s="296"/>
      <c r="Q1" s="296"/>
      <c r="R1" s="297"/>
      <c r="S1" s="297"/>
      <c r="T1" s="298"/>
      <c r="U1" s="298"/>
      <c r="V1" s="298"/>
      <c r="W1" s="298"/>
      <c r="X1" s="298"/>
      <c r="Y1" s="298"/>
      <c r="Z1" s="298"/>
      <c r="AA1" s="298"/>
      <c r="AB1" s="298"/>
    </row>
    <row r="2" spans="1:32" ht="18">
      <c r="A2" s="295" t="s">
        <v>599</v>
      </c>
      <c r="B2" s="300"/>
      <c r="C2" s="300"/>
      <c r="D2" s="300"/>
      <c r="E2" s="800" t="s">
        <v>600</v>
      </c>
      <c r="F2" s="800"/>
      <c r="G2" s="301" t="s">
        <v>601</v>
      </c>
      <c r="H2" s="296"/>
      <c r="I2" s="296"/>
      <c r="J2" s="296"/>
      <c r="K2" s="296"/>
      <c r="L2" s="296"/>
      <c r="M2" s="296"/>
      <c r="N2" s="296"/>
      <c r="O2" s="296"/>
      <c r="P2" s="296"/>
      <c r="Q2" s="296"/>
      <c r="R2" s="297"/>
      <c r="S2" s="297"/>
      <c r="T2" s="298"/>
      <c r="U2" s="298"/>
      <c r="V2" s="298"/>
      <c r="W2" s="298"/>
      <c r="X2" s="298"/>
      <c r="Y2" s="298"/>
      <c r="Z2" s="298"/>
      <c r="AA2" s="298"/>
      <c r="AB2" s="298"/>
    </row>
    <row r="3" spans="1:32" ht="18">
      <c r="A3" s="295" t="s">
        <v>602</v>
      </c>
      <c r="B3" s="300"/>
      <c r="C3" s="300"/>
      <c r="D3" s="300"/>
      <c r="E3" s="302" t="e">
        <f>+EffDate</f>
        <v>#REF!</v>
      </c>
      <c r="F3" s="300"/>
      <c r="G3" s="300"/>
      <c r="H3" s="300"/>
      <c r="I3" s="300"/>
      <c r="J3" s="300"/>
      <c r="K3" s="300"/>
      <c r="L3" s="300"/>
      <c r="M3" s="300"/>
      <c r="N3" s="300"/>
      <c r="O3" s="300"/>
      <c r="P3" s="300"/>
      <c r="Q3" s="300"/>
      <c r="R3" s="303"/>
      <c r="S3" s="303"/>
      <c r="T3" s="303"/>
      <c r="U3" s="303"/>
      <c r="V3" s="303"/>
      <c r="W3" s="303"/>
      <c r="X3" s="303"/>
      <c r="Y3" s="303"/>
      <c r="Z3" s="303"/>
      <c r="AA3" s="303"/>
      <c r="AB3" s="303"/>
    </row>
    <row r="4" spans="1:32" ht="18">
      <c r="A4" s="801" t="s">
        <v>61</v>
      </c>
      <c r="B4" s="801"/>
      <c r="C4" s="801"/>
      <c r="D4" s="801"/>
      <c r="E4" s="801"/>
      <c r="F4" s="801"/>
      <c r="G4" s="801"/>
      <c r="H4" s="801"/>
      <c r="I4" s="801"/>
      <c r="J4" s="801"/>
      <c r="K4" s="801"/>
      <c r="L4" s="801"/>
      <c r="M4" s="801"/>
      <c r="N4" s="801"/>
      <c r="O4" s="801"/>
      <c r="P4" s="801"/>
      <c r="Q4" s="801"/>
      <c r="R4" s="303"/>
      <c r="S4" s="303"/>
      <c r="T4" s="303"/>
      <c r="U4" s="303"/>
      <c r="V4" s="303"/>
      <c r="W4" s="303"/>
      <c r="X4" s="303"/>
      <c r="Y4" s="303"/>
      <c r="Z4" s="303"/>
      <c r="AA4" s="303"/>
      <c r="AB4" s="303"/>
    </row>
    <row r="5" spans="1:32" ht="18">
      <c r="A5" s="303"/>
      <c r="B5" s="304"/>
      <c r="C5" s="304"/>
      <c r="D5" s="300"/>
      <c r="E5" s="300"/>
      <c r="F5" s="300"/>
      <c r="G5" s="300"/>
      <c r="H5" s="300"/>
      <c r="I5" s="300"/>
      <c r="J5" s="300"/>
      <c r="K5" s="300"/>
      <c r="L5" s="300"/>
      <c r="M5" s="300"/>
      <c r="N5" s="296"/>
      <c r="O5" s="296"/>
      <c r="P5" s="296"/>
      <c r="Q5" s="300"/>
      <c r="R5" s="300"/>
      <c r="S5" s="300"/>
      <c r="T5" s="300"/>
      <c r="U5" s="300"/>
      <c r="V5" s="300"/>
      <c r="W5" s="300"/>
      <c r="X5" s="300"/>
      <c r="Y5" s="300"/>
      <c r="Z5" s="300"/>
      <c r="AA5" s="300"/>
      <c r="AB5" s="300"/>
      <c r="AF5" s="305" t="s">
        <v>600</v>
      </c>
    </row>
    <row r="6" spans="1:32">
      <c r="A6" s="304"/>
      <c r="B6" s="304"/>
      <c r="C6" s="304"/>
      <c r="D6" s="306" t="s">
        <v>603</v>
      </c>
      <c r="E6" s="303"/>
      <c r="F6" s="303"/>
      <c r="G6" s="303"/>
      <c r="H6" s="303"/>
      <c r="I6" s="303"/>
      <c r="J6" s="303"/>
      <c r="K6" s="303"/>
      <c r="L6" s="303"/>
      <c r="M6" s="303"/>
      <c r="N6" s="303"/>
      <c r="O6" s="303"/>
      <c r="P6" s="303"/>
      <c r="Q6" s="303"/>
      <c r="R6" s="303"/>
      <c r="S6" s="303"/>
      <c r="T6" s="303"/>
      <c r="U6" s="303"/>
      <c r="V6" s="303"/>
      <c r="W6" s="303"/>
      <c r="X6" s="303"/>
      <c r="Y6" s="303"/>
      <c r="Z6" s="303"/>
      <c r="AA6" s="303"/>
      <c r="AB6" s="303"/>
      <c r="AE6" s="307" t="b">
        <v>0</v>
      </c>
      <c r="AF6" s="305" t="s">
        <v>604</v>
      </c>
    </row>
    <row r="7" spans="1:32" ht="11.45" customHeight="1">
      <c r="A7" s="304"/>
      <c r="B7" s="304"/>
      <c r="C7" s="304"/>
      <c r="D7" s="797" t="s">
        <v>605</v>
      </c>
      <c r="E7" s="798"/>
      <c r="F7" s="798"/>
      <c r="G7" s="798"/>
      <c r="H7" s="798"/>
      <c r="I7" s="798"/>
      <c r="J7" s="798"/>
      <c r="K7" s="798"/>
      <c r="L7" s="798"/>
      <c r="M7" s="798"/>
      <c r="N7" s="798"/>
      <c r="O7" s="798"/>
      <c r="P7" s="798"/>
      <c r="Q7" s="798"/>
      <c r="R7" s="798"/>
      <c r="S7" s="799"/>
      <c r="T7" s="303"/>
      <c r="U7" s="303"/>
      <c r="V7" s="303"/>
      <c r="W7" s="303"/>
      <c r="X7" s="303"/>
      <c r="Y7" s="303"/>
      <c r="Z7" s="303"/>
      <c r="AA7" s="303"/>
      <c r="AB7" s="303"/>
    </row>
    <row r="8" spans="1:32" ht="11.45" customHeight="1">
      <c r="A8" s="304"/>
      <c r="B8" s="304"/>
      <c r="C8" s="304"/>
      <c r="D8" s="366"/>
      <c r="E8" s="367"/>
      <c r="F8" s="367"/>
      <c r="G8" s="367"/>
      <c r="H8" s="368"/>
      <c r="I8" s="316"/>
      <c r="J8" s="369"/>
      <c r="K8" s="369"/>
      <c r="L8" s="369"/>
      <c r="M8" s="369"/>
      <c r="N8" s="369"/>
      <c r="O8" s="369"/>
      <c r="P8" s="369"/>
      <c r="Q8" s="369"/>
      <c r="R8" s="370" t="s">
        <v>674</v>
      </c>
      <c r="S8" s="371"/>
      <c r="T8" s="303"/>
      <c r="U8" s="303"/>
      <c r="V8" s="303"/>
      <c r="W8" s="303"/>
      <c r="X8" s="303"/>
      <c r="Y8" s="303"/>
      <c r="Z8" s="303"/>
      <c r="AA8" s="303"/>
      <c r="AB8" s="303"/>
    </row>
    <row r="9" spans="1:32" ht="11.45" customHeight="1">
      <c r="A9" s="304"/>
      <c r="B9" s="304"/>
      <c r="C9" s="304"/>
      <c r="D9" s="372"/>
      <c r="E9" s="373"/>
      <c r="F9" s="311"/>
      <c r="G9" s="311"/>
      <c r="H9" s="311"/>
      <c r="I9" s="312" t="s">
        <v>608</v>
      </c>
      <c r="J9" s="312" t="s">
        <v>609</v>
      </c>
      <c r="K9" s="312"/>
      <c r="L9" s="312"/>
      <c r="M9" s="312"/>
      <c r="N9" s="312"/>
      <c r="O9" s="312" t="s">
        <v>611</v>
      </c>
      <c r="P9" s="312"/>
      <c r="Q9" s="312"/>
      <c r="R9" s="312"/>
      <c r="S9" s="312" t="s">
        <v>610</v>
      </c>
      <c r="T9" s="303"/>
      <c r="U9" s="303"/>
      <c r="V9" s="303"/>
      <c r="W9" s="303"/>
      <c r="X9" s="303"/>
      <c r="Y9" s="303"/>
      <c r="Z9" s="303"/>
      <c r="AA9" s="303"/>
      <c r="AB9" s="303"/>
    </row>
    <row r="10" spans="1:32" ht="13.5">
      <c r="A10" s="306"/>
      <c r="B10" s="304"/>
      <c r="C10" s="304"/>
      <c r="D10" s="317" t="s">
        <v>613</v>
      </c>
      <c r="E10" s="374" t="s">
        <v>614</v>
      </c>
      <c r="F10" s="319" t="s">
        <v>615</v>
      </c>
      <c r="G10" s="319" t="s">
        <v>616</v>
      </c>
      <c r="H10" s="320" t="s">
        <v>615</v>
      </c>
      <c r="I10" s="321" t="s">
        <v>617</v>
      </c>
      <c r="J10" s="321" t="s">
        <v>618</v>
      </c>
      <c r="K10" s="321" t="s">
        <v>675</v>
      </c>
      <c r="L10" s="321" t="s">
        <v>615</v>
      </c>
      <c r="M10" s="321" t="s">
        <v>621</v>
      </c>
      <c r="N10" s="321" t="s">
        <v>617</v>
      </c>
      <c r="O10" s="321" t="s">
        <v>676</v>
      </c>
      <c r="P10" s="321" t="s">
        <v>623</v>
      </c>
      <c r="Q10" s="321" t="s">
        <v>677</v>
      </c>
      <c r="R10" s="321" t="s">
        <v>616</v>
      </c>
      <c r="S10" s="321" t="s">
        <v>619</v>
      </c>
      <c r="T10" s="303"/>
      <c r="U10" s="303"/>
      <c r="V10" s="303"/>
      <c r="W10" s="303"/>
      <c r="X10" s="303"/>
      <c r="Y10" s="303"/>
      <c r="Z10" s="303"/>
      <c r="AA10" s="303"/>
      <c r="AB10" s="303"/>
    </row>
    <row r="11" spans="1:32">
      <c r="A11" s="323" t="s">
        <v>2</v>
      </c>
      <c r="B11" s="323"/>
      <c r="C11" s="323"/>
      <c r="D11" s="324">
        <v>91</v>
      </c>
      <c r="E11" s="324">
        <v>94</v>
      </c>
      <c r="F11" s="325">
        <v>951</v>
      </c>
      <c r="G11" s="325">
        <v>952</v>
      </c>
      <c r="H11" s="324">
        <v>953</v>
      </c>
      <c r="I11" s="324">
        <v>954</v>
      </c>
      <c r="J11" s="324">
        <v>955</v>
      </c>
      <c r="K11" s="324">
        <v>956</v>
      </c>
      <c r="L11" s="324">
        <v>957</v>
      </c>
      <c r="M11" s="324">
        <v>958</v>
      </c>
      <c r="N11" s="324">
        <v>959</v>
      </c>
      <c r="O11" s="324">
        <v>961</v>
      </c>
      <c r="P11" s="324">
        <v>962</v>
      </c>
      <c r="Q11" s="324">
        <v>963</v>
      </c>
      <c r="R11" s="324">
        <v>970</v>
      </c>
      <c r="S11" s="324">
        <v>971</v>
      </c>
      <c r="T11" s="303"/>
      <c r="U11" s="303"/>
      <c r="V11" s="303"/>
      <c r="W11" s="303"/>
      <c r="X11" s="303"/>
      <c r="Y11" s="303"/>
      <c r="Z11" s="303"/>
      <c r="AA11" s="303"/>
      <c r="AB11" s="303"/>
    </row>
    <row r="12" spans="1:32">
      <c r="A12" s="794" t="s">
        <v>3</v>
      </c>
      <c r="B12" s="795"/>
      <c r="C12" s="796"/>
      <c r="D12" s="254">
        <v>0.1</v>
      </c>
      <c r="E12" s="254">
        <v>0.1</v>
      </c>
      <c r="F12" s="254">
        <v>0.1</v>
      </c>
      <c r="G12" s="254">
        <v>0.1</v>
      </c>
      <c r="H12" s="254">
        <v>0.1</v>
      </c>
      <c r="I12" s="254">
        <v>0.1</v>
      </c>
      <c r="J12" s="254">
        <v>0.1</v>
      </c>
      <c r="K12" s="254">
        <v>0.1</v>
      </c>
      <c r="L12" s="254">
        <v>0.1</v>
      </c>
      <c r="M12" s="254">
        <v>0.1</v>
      </c>
      <c r="N12" s="254">
        <v>0.1</v>
      </c>
      <c r="O12" s="254">
        <v>0.1</v>
      </c>
      <c r="P12" s="254">
        <v>0.1</v>
      </c>
      <c r="Q12" s="254">
        <v>0.1</v>
      </c>
      <c r="R12" s="254">
        <v>0.1</v>
      </c>
      <c r="S12" s="254">
        <v>0.1</v>
      </c>
      <c r="T12" s="303"/>
      <c r="U12" s="303"/>
      <c r="V12" s="303"/>
      <c r="W12" s="303"/>
      <c r="X12" s="303"/>
      <c r="Y12" s="303"/>
      <c r="Z12" s="303"/>
      <c r="AA12" s="303"/>
      <c r="AB12" s="303"/>
    </row>
    <row r="13" spans="1:32">
      <c r="A13" s="794" t="s">
        <v>626</v>
      </c>
      <c r="B13" s="795"/>
      <c r="C13" s="796"/>
      <c r="D13" s="254">
        <v>0.1</v>
      </c>
      <c r="E13" s="254">
        <v>0.1</v>
      </c>
      <c r="F13" s="254">
        <v>0.1</v>
      </c>
      <c r="G13" s="254">
        <v>0.1</v>
      </c>
      <c r="H13" s="254">
        <v>0.1</v>
      </c>
      <c r="I13" s="254">
        <v>0.1</v>
      </c>
      <c r="J13" s="254">
        <v>0.1</v>
      </c>
      <c r="K13" s="254">
        <v>0.1</v>
      </c>
      <c r="L13" s="254">
        <v>0.1</v>
      </c>
      <c r="M13" s="254">
        <v>0.1</v>
      </c>
      <c r="N13" s="254">
        <v>0.1</v>
      </c>
      <c r="O13" s="254">
        <v>0.1</v>
      </c>
      <c r="P13" s="254">
        <v>0.1</v>
      </c>
      <c r="Q13" s="254">
        <v>0.1</v>
      </c>
      <c r="R13" s="254">
        <v>0.1</v>
      </c>
      <c r="S13" s="254">
        <v>0.1</v>
      </c>
      <c r="T13" s="303"/>
      <c r="U13" s="303"/>
      <c r="V13" s="303"/>
      <c r="W13" s="303"/>
      <c r="X13" s="303"/>
      <c r="Y13" s="303"/>
      <c r="Z13" s="303"/>
      <c r="AA13" s="303"/>
      <c r="AB13" s="303"/>
    </row>
    <row r="14" spans="1:32">
      <c r="A14" s="794" t="s">
        <v>627</v>
      </c>
      <c r="B14" s="795"/>
      <c r="C14" s="796"/>
      <c r="D14" s="254">
        <v>0.1</v>
      </c>
      <c r="E14" s="254">
        <v>0.1</v>
      </c>
      <c r="F14" s="254">
        <v>0.1</v>
      </c>
      <c r="G14" s="254">
        <v>0.1</v>
      </c>
      <c r="H14" s="254">
        <v>0.1</v>
      </c>
      <c r="I14" s="254">
        <v>0.1</v>
      </c>
      <c r="J14" s="254">
        <v>0.1</v>
      </c>
      <c r="K14" s="254">
        <v>0.1</v>
      </c>
      <c r="L14" s="254">
        <v>0.1</v>
      </c>
      <c r="M14" s="254">
        <v>0.1</v>
      </c>
      <c r="N14" s="254">
        <v>0.1</v>
      </c>
      <c r="O14" s="254">
        <v>0.1</v>
      </c>
      <c r="P14" s="254">
        <v>0.1</v>
      </c>
      <c r="Q14" s="254">
        <v>0.1</v>
      </c>
      <c r="R14" s="254">
        <v>0.1</v>
      </c>
      <c r="S14" s="254">
        <v>0.1</v>
      </c>
      <c r="T14" s="303"/>
      <c r="U14" s="303"/>
      <c r="V14" s="303"/>
      <c r="W14" s="303"/>
      <c r="X14" s="303"/>
      <c r="Y14" s="303"/>
      <c r="Z14" s="303"/>
      <c r="AA14" s="303"/>
      <c r="AB14" s="303"/>
    </row>
    <row r="15" spans="1:32">
      <c r="A15" s="326"/>
      <c r="B15" s="303"/>
      <c r="C15" s="303"/>
      <c r="D15" s="303"/>
      <c r="E15" s="303"/>
      <c r="F15" s="303"/>
      <c r="G15" s="303"/>
      <c r="H15" s="303"/>
      <c r="I15" s="303"/>
      <c r="J15" s="303"/>
      <c r="K15" s="303"/>
      <c r="L15" s="303"/>
      <c r="M15" s="303"/>
      <c r="N15" s="303"/>
      <c r="O15" s="327"/>
      <c r="P15" s="327"/>
      <c r="Q15" s="327"/>
      <c r="R15" s="303"/>
      <c r="S15" s="303"/>
      <c r="T15" s="303"/>
      <c r="U15" s="303"/>
      <c r="V15" s="303"/>
      <c r="W15" s="303"/>
      <c r="X15" s="303"/>
      <c r="Y15" s="303"/>
      <c r="Z15" s="303"/>
      <c r="AA15" s="303"/>
      <c r="AB15" s="303"/>
    </row>
    <row r="16" spans="1:32">
      <c r="A16" s="326"/>
      <c r="B16" s="303"/>
      <c r="C16" s="303"/>
      <c r="D16" s="797" t="s">
        <v>628</v>
      </c>
      <c r="E16" s="798"/>
      <c r="F16" s="798"/>
      <c r="G16" s="798"/>
      <c r="H16" s="798"/>
      <c r="I16" s="798"/>
      <c r="J16" s="798"/>
      <c r="K16" s="798"/>
      <c r="L16" s="798"/>
      <c r="M16" s="798"/>
      <c r="N16" s="798"/>
      <c r="O16" s="798"/>
      <c r="P16" s="798"/>
      <c r="Q16" s="798"/>
      <c r="R16" s="798"/>
      <c r="S16" s="799"/>
      <c r="T16" s="303"/>
      <c r="U16" s="303"/>
      <c r="V16" s="303"/>
      <c r="W16" s="303"/>
      <c r="X16" s="303"/>
      <c r="Y16" s="303"/>
      <c r="Z16" s="303"/>
      <c r="AA16" s="303"/>
      <c r="AB16" s="303"/>
    </row>
    <row r="17" spans="1:28">
      <c r="A17" s="323" t="s">
        <v>2</v>
      </c>
      <c r="B17" s="323"/>
      <c r="C17" s="323"/>
      <c r="D17" s="324">
        <v>91</v>
      </c>
      <c r="E17" s="324">
        <v>94</v>
      </c>
      <c r="F17" s="325">
        <v>951</v>
      </c>
      <c r="G17" s="325">
        <v>952</v>
      </c>
      <c r="H17" s="324">
        <v>953</v>
      </c>
      <c r="I17" s="324">
        <v>954</v>
      </c>
      <c r="J17" s="324">
        <v>955</v>
      </c>
      <c r="K17" s="324">
        <v>956</v>
      </c>
      <c r="L17" s="324">
        <v>957</v>
      </c>
      <c r="M17" s="324">
        <v>958</v>
      </c>
      <c r="N17" s="324">
        <v>959</v>
      </c>
      <c r="O17" s="324">
        <v>961</v>
      </c>
      <c r="P17" s="324">
        <v>962</v>
      </c>
      <c r="Q17" s="324">
        <v>963</v>
      </c>
      <c r="R17" s="324">
        <v>970</v>
      </c>
      <c r="S17" s="324">
        <v>971</v>
      </c>
      <c r="T17" s="303"/>
      <c r="U17" s="303"/>
      <c r="V17" s="303"/>
      <c r="W17" s="303"/>
      <c r="X17" s="303"/>
      <c r="Y17" s="303"/>
      <c r="Z17" s="303"/>
      <c r="AA17" s="303"/>
      <c r="AB17" s="303"/>
    </row>
    <row r="18" spans="1:28">
      <c r="A18" s="794" t="s">
        <v>3</v>
      </c>
      <c r="B18" s="795"/>
      <c r="C18" s="796"/>
      <c r="D18" s="255">
        <v>1</v>
      </c>
      <c r="E18" s="255">
        <v>1</v>
      </c>
      <c r="F18" s="255">
        <v>1</v>
      </c>
      <c r="G18" s="255">
        <v>1</v>
      </c>
      <c r="H18" s="255">
        <v>1</v>
      </c>
      <c r="I18" s="255">
        <v>1</v>
      </c>
      <c r="J18" s="255">
        <v>1</v>
      </c>
      <c r="K18" s="255">
        <v>1</v>
      </c>
      <c r="L18" s="255">
        <v>1</v>
      </c>
      <c r="M18" s="255">
        <v>1</v>
      </c>
      <c r="N18" s="255">
        <v>1</v>
      </c>
      <c r="O18" s="255">
        <v>1</v>
      </c>
      <c r="P18" s="255">
        <v>1</v>
      </c>
      <c r="Q18" s="255">
        <v>1</v>
      </c>
      <c r="R18" s="255">
        <v>1</v>
      </c>
      <c r="S18" s="255">
        <v>1</v>
      </c>
      <c r="T18" s="303"/>
      <c r="U18" s="303"/>
      <c r="V18" s="303"/>
      <c r="W18" s="303"/>
      <c r="X18" s="303"/>
      <c r="Y18" s="303"/>
      <c r="Z18" s="303"/>
      <c r="AA18" s="303"/>
      <c r="AB18" s="303"/>
    </row>
    <row r="19" spans="1:28">
      <c r="A19" s="794" t="s">
        <v>626</v>
      </c>
      <c r="B19" s="795"/>
      <c r="C19" s="796"/>
      <c r="D19" s="255">
        <v>1</v>
      </c>
      <c r="E19" s="255">
        <v>1</v>
      </c>
      <c r="F19" s="255">
        <v>1</v>
      </c>
      <c r="G19" s="255">
        <v>1</v>
      </c>
      <c r="H19" s="255">
        <v>1</v>
      </c>
      <c r="I19" s="255">
        <v>1</v>
      </c>
      <c r="J19" s="255">
        <v>1</v>
      </c>
      <c r="K19" s="255">
        <v>1</v>
      </c>
      <c r="L19" s="255">
        <v>1</v>
      </c>
      <c r="M19" s="255">
        <v>1</v>
      </c>
      <c r="N19" s="255">
        <v>1</v>
      </c>
      <c r="O19" s="255">
        <v>1</v>
      </c>
      <c r="P19" s="255">
        <v>1</v>
      </c>
      <c r="Q19" s="255">
        <v>1</v>
      </c>
      <c r="R19" s="255">
        <v>1</v>
      </c>
      <c r="S19" s="255">
        <v>1</v>
      </c>
      <c r="T19" s="303"/>
      <c r="U19" s="303"/>
      <c r="V19" s="303"/>
      <c r="W19" s="303"/>
      <c r="X19" s="303"/>
      <c r="Y19" s="303"/>
      <c r="Z19" s="303"/>
      <c r="AA19" s="303"/>
      <c r="AB19" s="303"/>
    </row>
    <row r="20" spans="1:28">
      <c r="A20" s="794" t="s">
        <v>4</v>
      </c>
      <c r="B20" s="795"/>
      <c r="C20" s="796"/>
      <c r="D20" s="255">
        <v>1</v>
      </c>
      <c r="E20" s="255">
        <v>1</v>
      </c>
      <c r="F20" s="255">
        <v>1</v>
      </c>
      <c r="G20" s="255">
        <v>1</v>
      </c>
      <c r="H20" s="255">
        <v>1</v>
      </c>
      <c r="I20" s="255">
        <v>1</v>
      </c>
      <c r="J20" s="255">
        <v>1</v>
      </c>
      <c r="K20" s="255">
        <v>1</v>
      </c>
      <c r="L20" s="255">
        <v>1</v>
      </c>
      <c r="M20" s="255">
        <v>1</v>
      </c>
      <c r="N20" s="255">
        <v>1</v>
      </c>
      <c r="O20" s="255">
        <v>1</v>
      </c>
      <c r="P20" s="255">
        <v>1</v>
      </c>
      <c r="Q20" s="255">
        <v>1</v>
      </c>
      <c r="R20" s="255">
        <v>1</v>
      </c>
      <c r="S20" s="255">
        <v>1</v>
      </c>
      <c r="T20" s="303"/>
      <c r="U20" s="303"/>
      <c r="V20" s="303"/>
      <c r="W20" s="303"/>
      <c r="X20" s="303"/>
      <c r="Y20" s="303"/>
      <c r="Z20" s="303"/>
      <c r="AA20" s="303"/>
      <c r="AB20" s="303"/>
    </row>
    <row r="21" spans="1:28">
      <c r="A21" s="304"/>
      <c r="B21" s="304"/>
      <c r="C21" s="304"/>
      <c r="D21" s="306"/>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row>
    <row r="22" spans="1:28">
      <c r="A22" s="304"/>
      <c r="B22" s="304"/>
      <c r="C22" s="304"/>
      <c r="D22" s="787" t="s">
        <v>629</v>
      </c>
      <c r="E22" s="788"/>
      <c r="F22" s="788"/>
      <c r="G22" s="788"/>
      <c r="H22" s="788"/>
      <c r="I22" s="788"/>
      <c r="J22" s="788"/>
      <c r="K22" s="788"/>
      <c r="L22" s="788"/>
      <c r="M22" s="788"/>
      <c r="N22" s="788"/>
      <c r="O22" s="788"/>
      <c r="P22" s="788"/>
      <c r="Q22" s="788"/>
      <c r="R22" s="788"/>
      <c r="S22" s="789"/>
      <c r="T22" s="303"/>
      <c r="U22" s="303"/>
      <c r="V22" s="303"/>
      <c r="W22" s="303"/>
      <c r="X22" s="303"/>
      <c r="Y22" s="303"/>
      <c r="Z22" s="303"/>
      <c r="AA22" s="303"/>
      <c r="AB22" s="303"/>
    </row>
    <row r="23" spans="1:28" ht="13.5">
      <c r="A23" s="304"/>
      <c r="B23" s="304"/>
      <c r="C23" s="304"/>
      <c r="D23" s="328"/>
      <c r="E23" s="329"/>
      <c r="F23" s="329"/>
      <c r="G23" s="329"/>
      <c r="H23" s="329"/>
      <c r="I23" s="329"/>
      <c r="J23" s="329"/>
      <c r="K23" s="329"/>
      <c r="L23" s="329"/>
      <c r="M23" s="329"/>
      <c r="N23" s="329"/>
      <c r="O23" s="329"/>
      <c r="P23" s="329"/>
      <c r="Q23" s="329"/>
      <c r="R23" s="375" t="s">
        <v>674</v>
      </c>
      <c r="S23" s="376"/>
      <c r="T23" s="303"/>
      <c r="U23" s="303"/>
      <c r="V23" s="303"/>
      <c r="W23" s="303"/>
      <c r="X23" s="303"/>
      <c r="Y23" s="303"/>
      <c r="Z23" s="303"/>
      <c r="AA23" s="303"/>
      <c r="AB23" s="303"/>
    </row>
    <row r="24" spans="1:28" ht="13.5">
      <c r="A24" s="304"/>
      <c r="B24" s="304"/>
      <c r="C24" s="304"/>
      <c r="D24" s="331"/>
      <c r="E24" s="377"/>
      <c r="F24" s="377"/>
      <c r="G24" s="377"/>
      <c r="H24" s="377"/>
      <c r="I24" s="377" t="s">
        <v>608</v>
      </c>
      <c r="J24" s="377" t="s">
        <v>609</v>
      </c>
      <c r="K24" s="377"/>
      <c r="L24" s="377"/>
      <c r="M24" s="377"/>
      <c r="N24" s="377"/>
      <c r="O24" s="377" t="s">
        <v>611</v>
      </c>
      <c r="P24" s="377"/>
      <c r="Q24" s="377"/>
      <c r="R24" s="377"/>
      <c r="S24" s="378" t="s">
        <v>610</v>
      </c>
      <c r="T24" s="303"/>
      <c r="U24" s="303"/>
      <c r="V24" s="303"/>
      <c r="W24" s="303"/>
      <c r="X24" s="303"/>
      <c r="Y24" s="303"/>
      <c r="Z24" s="303"/>
      <c r="AA24" s="303"/>
      <c r="AB24" s="303"/>
    </row>
    <row r="25" spans="1:28" ht="13.5">
      <c r="A25" s="306"/>
      <c r="B25" s="304"/>
      <c r="C25" s="304"/>
      <c r="D25" s="334" t="s">
        <v>613</v>
      </c>
      <c r="E25" s="335" t="s">
        <v>614</v>
      </c>
      <c r="F25" s="336" t="s">
        <v>615</v>
      </c>
      <c r="G25" s="336" t="s">
        <v>616</v>
      </c>
      <c r="H25" s="336" t="s">
        <v>615</v>
      </c>
      <c r="I25" s="336" t="s">
        <v>617</v>
      </c>
      <c r="J25" s="336" t="s">
        <v>618</v>
      </c>
      <c r="K25" s="336" t="s">
        <v>675</v>
      </c>
      <c r="L25" s="336" t="s">
        <v>615</v>
      </c>
      <c r="M25" s="336" t="s">
        <v>621</v>
      </c>
      <c r="N25" s="336" t="s">
        <v>617</v>
      </c>
      <c r="O25" s="336" t="s">
        <v>622</v>
      </c>
      <c r="P25" s="336" t="s">
        <v>623</v>
      </c>
      <c r="Q25" s="336" t="s">
        <v>677</v>
      </c>
      <c r="R25" s="336" t="s">
        <v>616</v>
      </c>
      <c r="S25" s="338" t="s">
        <v>619</v>
      </c>
      <c r="T25" s="303"/>
      <c r="U25" s="303"/>
      <c r="V25" s="303"/>
      <c r="W25" s="303"/>
      <c r="X25" s="303"/>
      <c r="Y25" s="303"/>
      <c r="Z25" s="303"/>
      <c r="AA25" s="303"/>
      <c r="AB25" s="303"/>
    </row>
    <row r="26" spans="1:28">
      <c r="A26" s="339" t="s">
        <v>2</v>
      </c>
      <c r="B26" s="339"/>
      <c r="C26" s="339"/>
      <c r="D26" s="340">
        <v>491</v>
      </c>
      <c r="E26" s="340">
        <v>494</v>
      </c>
      <c r="F26" s="341">
        <v>451</v>
      </c>
      <c r="G26" s="341">
        <v>452</v>
      </c>
      <c r="H26" s="340">
        <v>453</v>
      </c>
      <c r="I26" s="340">
        <v>454</v>
      </c>
      <c r="J26" s="340">
        <v>455</v>
      </c>
      <c r="K26" s="340">
        <v>456</v>
      </c>
      <c r="L26" s="340">
        <v>457</v>
      </c>
      <c r="M26" s="340">
        <v>458</v>
      </c>
      <c r="N26" s="340">
        <v>459</v>
      </c>
      <c r="O26" s="340">
        <v>461</v>
      </c>
      <c r="P26" s="340">
        <v>462</v>
      </c>
      <c r="Q26" s="340">
        <v>463</v>
      </c>
      <c r="R26" s="340">
        <v>470</v>
      </c>
      <c r="S26" s="340">
        <v>471</v>
      </c>
      <c r="T26" s="303"/>
      <c r="U26" s="303"/>
      <c r="V26" s="303"/>
      <c r="W26" s="303"/>
      <c r="X26" s="303"/>
      <c r="Y26" s="303"/>
      <c r="Z26" s="303"/>
      <c r="AA26" s="303"/>
      <c r="AB26" s="303"/>
    </row>
    <row r="27" spans="1:28">
      <c r="A27" s="790" t="s">
        <v>3</v>
      </c>
      <c r="B27" s="791"/>
      <c r="C27" s="792"/>
      <c r="D27" s="254">
        <v>0.1</v>
      </c>
      <c r="E27" s="254">
        <v>0.1</v>
      </c>
      <c r="F27" s="254">
        <v>0.1</v>
      </c>
      <c r="G27" s="254">
        <v>0.1</v>
      </c>
      <c r="H27" s="254">
        <v>0.1</v>
      </c>
      <c r="I27" s="254">
        <v>0.1</v>
      </c>
      <c r="J27" s="254">
        <v>0.1</v>
      </c>
      <c r="K27" s="254">
        <v>0.1</v>
      </c>
      <c r="L27" s="254">
        <v>0.1</v>
      </c>
      <c r="M27" s="254">
        <v>0.1</v>
      </c>
      <c r="N27" s="254">
        <v>0.1</v>
      </c>
      <c r="O27" s="254">
        <v>0.1</v>
      </c>
      <c r="P27" s="254">
        <v>0.1</v>
      </c>
      <c r="Q27" s="254">
        <v>0.1</v>
      </c>
      <c r="R27" s="254">
        <v>0.1</v>
      </c>
      <c r="S27" s="254">
        <v>0.1</v>
      </c>
      <c r="T27" s="303"/>
      <c r="U27" s="303"/>
      <c r="V27" s="303"/>
      <c r="W27" s="303"/>
      <c r="X27" s="303"/>
      <c r="Y27" s="303"/>
      <c r="Z27" s="303"/>
      <c r="AA27" s="303"/>
      <c r="AB27" s="303"/>
    </row>
    <row r="28" spans="1:28">
      <c r="A28" s="790" t="s">
        <v>626</v>
      </c>
      <c r="B28" s="791"/>
      <c r="C28" s="792"/>
      <c r="D28" s="254">
        <v>0.1</v>
      </c>
      <c r="E28" s="254">
        <v>0.1</v>
      </c>
      <c r="F28" s="254">
        <v>0.1</v>
      </c>
      <c r="G28" s="254">
        <v>0.1</v>
      </c>
      <c r="H28" s="254">
        <v>0.1</v>
      </c>
      <c r="I28" s="254">
        <v>0.1</v>
      </c>
      <c r="J28" s="254">
        <v>0.1</v>
      </c>
      <c r="K28" s="254">
        <v>0.1</v>
      </c>
      <c r="L28" s="254">
        <v>0.1</v>
      </c>
      <c r="M28" s="254">
        <v>0.1</v>
      </c>
      <c r="N28" s="254">
        <v>0.1</v>
      </c>
      <c r="O28" s="254">
        <v>0.1</v>
      </c>
      <c r="P28" s="254">
        <v>0.1</v>
      </c>
      <c r="Q28" s="254">
        <v>0.1</v>
      </c>
      <c r="R28" s="254">
        <v>0.1</v>
      </c>
      <c r="S28" s="254">
        <v>0.1</v>
      </c>
      <c r="T28" s="303"/>
      <c r="U28" s="303"/>
      <c r="V28" s="303"/>
      <c r="W28" s="303"/>
      <c r="X28" s="303"/>
      <c r="Y28" s="303"/>
      <c r="Z28" s="303"/>
      <c r="AA28" s="303"/>
      <c r="AB28" s="303"/>
    </row>
    <row r="29" spans="1:28">
      <c r="A29" s="790" t="s">
        <v>627</v>
      </c>
      <c r="B29" s="791"/>
      <c r="C29" s="792"/>
      <c r="D29" s="254">
        <v>0.54390000000000005</v>
      </c>
      <c r="E29" s="254">
        <v>0.54390000000000005</v>
      </c>
      <c r="F29" s="254">
        <v>0.54390000000000005</v>
      </c>
      <c r="G29" s="254">
        <v>0.54390000000000005</v>
      </c>
      <c r="H29" s="254">
        <v>0.54390000000000005</v>
      </c>
      <c r="I29" s="254">
        <v>0.54390000000000005</v>
      </c>
      <c r="J29" s="254">
        <v>0.54390000000000005</v>
      </c>
      <c r="K29" s="254">
        <v>0.54390000000000005</v>
      </c>
      <c r="L29" s="254">
        <v>0.54390000000000005</v>
      </c>
      <c r="M29" s="254">
        <v>0.54390000000000005</v>
      </c>
      <c r="N29" s="254">
        <v>0.54390000000000005</v>
      </c>
      <c r="O29" s="254">
        <v>0.54390000000000005</v>
      </c>
      <c r="P29" s="254">
        <v>0.54390000000000005</v>
      </c>
      <c r="Q29" s="254">
        <v>0.54390000000000005</v>
      </c>
      <c r="R29" s="254">
        <v>0.54390000000000005</v>
      </c>
      <c r="S29" s="254">
        <v>0.54390000000000005</v>
      </c>
      <c r="T29" s="303"/>
      <c r="U29" s="303"/>
      <c r="V29" s="303"/>
      <c r="W29" s="303"/>
      <c r="X29" s="303"/>
      <c r="Y29" s="303"/>
      <c r="Z29" s="303"/>
      <c r="AA29" s="303"/>
      <c r="AB29" s="303"/>
    </row>
    <row r="30" spans="1:28">
      <c r="A30" s="326"/>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row>
    <row r="31" spans="1:28">
      <c r="A31" s="326"/>
      <c r="B31" s="303"/>
      <c r="C31" s="303"/>
      <c r="D31" s="787" t="s">
        <v>628</v>
      </c>
      <c r="E31" s="788"/>
      <c r="F31" s="788"/>
      <c r="G31" s="788"/>
      <c r="H31" s="788"/>
      <c r="I31" s="788"/>
      <c r="J31" s="788"/>
      <c r="K31" s="788"/>
      <c r="L31" s="788"/>
      <c r="M31" s="788"/>
      <c r="N31" s="788"/>
      <c r="O31" s="788"/>
      <c r="P31" s="788"/>
      <c r="Q31" s="788"/>
      <c r="R31" s="788"/>
      <c r="S31" s="789"/>
      <c r="T31" s="303"/>
      <c r="U31" s="303"/>
      <c r="V31" s="303"/>
      <c r="W31" s="303"/>
      <c r="X31" s="303"/>
      <c r="Y31" s="303"/>
      <c r="Z31" s="303"/>
      <c r="AA31" s="303"/>
      <c r="AB31" s="303"/>
    </row>
    <row r="32" spans="1:28">
      <c r="A32" s="339" t="s">
        <v>2</v>
      </c>
      <c r="B32" s="339"/>
      <c r="C32" s="339"/>
      <c r="D32" s="340">
        <v>491</v>
      </c>
      <c r="E32" s="340">
        <v>494</v>
      </c>
      <c r="F32" s="341">
        <v>451</v>
      </c>
      <c r="G32" s="341">
        <v>452</v>
      </c>
      <c r="H32" s="340">
        <v>453</v>
      </c>
      <c r="I32" s="340">
        <v>454</v>
      </c>
      <c r="J32" s="340">
        <v>455</v>
      </c>
      <c r="K32" s="340">
        <v>456</v>
      </c>
      <c r="L32" s="340">
        <v>457</v>
      </c>
      <c r="M32" s="340">
        <v>458</v>
      </c>
      <c r="N32" s="340">
        <v>459</v>
      </c>
      <c r="O32" s="340">
        <v>461</v>
      </c>
      <c r="P32" s="340">
        <v>462</v>
      </c>
      <c r="Q32" s="340">
        <v>463</v>
      </c>
      <c r="R32" s="340">
        <v>470</v>
      </c>
      <c r="S32" s="340">
        <v>471</v>
      </c>
      <c r="T32" s="303"/>
      <c r="U32" s="303"/>
      <c r="V32" s="303"/>
      <c r="W32" s="303"/>
      <c r="X32" s="303"/>
      <c r="Y32" s="303"/>
      <c r="Z32" s="303"/>
      <c r="AA32" s="303"/>
      <c r="AB32" s="303"/>
    </row>
    <row r="33" spans="1:28">
      <c r="A33" s="790" t="s">
        <v>3</v>
      </c>
      <c r="B33" s="791"/>
      <c r="C33" s="792"/>
      <c r="D33" s="255">
        <v>1</v>
      </c>
      <c r="E33" s="255">
        <v>1</v>
      </c>
      <c r="F33" s="255">
        <v>1</v>
      </c>
      <c r="G33" s="255">
        <v>1</v>
      </c>
      <c r="H33" s="255">
        <v>1</v>
      </c>
      <c r="I33" s="255">
        <v>1</v>
      </c>
      <c r="J33" s="255">
        <v>1</v>
      </c>
      <c r="K33" s="255">
        <v>1</v>
      </c>
      <c r="L33" s="255">
        <v>1</v>
      </c>
      <c r="M33" s="255">
        <v>1</v>
      </c>
      <c r="N33" s="255">
        <v>1</v>
      </c>
      <c r="O33" s="255">
        <v>1</v>
      </c>
      <c r="P33" s="255">
        <v>1</v>
      </c>
      <c r="Q33" s="255">
        <v>1</v>
      </c>
      <c r="R33" s="255">
        <v>1</v>
      </c>
      <c r="S33" s="255">
        <v>1</v>
      </c>
      <c r="T33" s="303"/>
      <c r="U33" s="303"/>
      <c r="V33" s="303"/>
      <c r="W33" s="303"/>
      <c r="X33" s="303"/>
      <c r="Y33" s="303"/>
      <c r="Z33" s="303"/>
      <c r="AA33" s="303"/>
      <c r="AB33" s="303"/>
    </row>
    <row r="34" spans="1:28">
      <c r="A34" s="790" t="s">
        <v>626</v>
      </c>
      <c r="B34" s="791"/>
      <c r="C34" s="792"/>
      <c r="D34" s="255">
        <v>1</v>
      </c>
      <c r="E34" s="255">
        <v>1</v>
      </c>
      <c r="F34" s="255">
        <v>1</v>
      </c>
      <c r="G34" s="255">
        <v>1</v>
      </c>
      <c r="H34" s="255">
        <v>1</v>
      </c>
      <c r="I34" s="255">
        <v>1</v>
      </c>
      <c r="J34" s="255">
        <v>1</v>
      </c>
      <c r="K34" s="255">
        <v>1</v>
      </c>
      <c r="L34" s="255">
        <v>1</v>
      </c>
      <c r="M34" s="255">
        <v>1</v>
      </c>
      <c r="N34" s="255">
        <v>1</v>
      </c>
      <c r="O34" s="255">
        <v>1</v>
      </c>
      <c r="P34" s="255">
        <v>1</v>
      </c>
      <c r="Q34" s="255">
        <v>1</v>
      </c>
      <c r="R34" s="255">
        <v>1</v>
      </c>
      <c r="S34" s="255">
        <v>1</v>
      </c>
      <c r="T34" s="303"/>
      <c r="U34" s="303"/>
      <c r="V34" s="303"/>
      <c r="W34" s="303"/>
      <c r="X34" s="303"/>
      <c r="Y34" s="303"/>
      <c r="Z34" s="303"/>
      <c r="AA34" s="303"/>
      <c r="AB34" s="303"/>
    </row>
    <row r="35" spans="1:28">
      <c r="A35" s="790" t="s">
        <v>4</v>
      </c>
      <c r="B35" s="791"/>
      <c r="C35" s="792"/>
      <c r="D35" s="255">
        <v>1</v>
      </c>
      <c r="E35" s="255">
        <v>1</v>
      </c>
      <c r="F35" s="255">
        <v>1</v>
      </c>
      <c r="G35" s="255">
        <v>1</v>
      </c>
      <c r="H35" s="255">
        <v>1</v>
      </c>
      <c r="I35" s="255">
        <v>1</v>
      </c>
      <c r="J35" s="255">
        <v>1</v>
      </c>
      <c r="K35" s="255">
        <v>1</v>
      </c>
      <c r="L35" s="255">
        <v>1</v>
      </c>
      <c r="M35" s="255">
        <v>1</v>
      </c>
      <c r="N35" s="255">
        <v>1</v>
      </c>
      <c r="O35" s="255">
        <v>1</v>
      </c>
      <c r="P35" s="255">
        <v>1</v>
      </c>
      <c r="Q35" s="255">
        <v>1</v>
      </c>
      <c r="R35" s="255">
        <v>1</v>
      </c>
      <c r="S35" s="255">
        <v>1</v>
      </c>
      <c r="T35" s="303"/>
      <c r="U35" s="303"/>
      <c r="V35" s="303"/>
      <c r="W35" s="303"/>
      <c r="X35" s="303"/>
      <c r="Y35" s="303"/>
      <c r="Z35" s="303"/>
      <c r="AA35" s="303"/>
      <c r="AB35" s="303"/>
    </row>
    <row r="36" spans="1:28">
      <c r="A36" s="326"/>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row>
    <row r="37" spans="1:28">
      <c r="A37" s="326"/>
      <c r="B37" s="303"/>
      <c r="C37" s="303"/>
      <c r="D37" s="787" t="s">
        <v>632</v>
      </c>
      <c r="E37" s="788"/>
      <c r="F37" s="788"/>
      <c r="G37" s="788"/>
      <c r="H37" s="788"/>
      <c r="I37" s="788"/>
      <c r="J37" s="788"/>
      <c r="K37" s="788"/>
      <c r="L37" s="788"/>
      <c r="M37" s="788"/>
      <c r="N37" s="788"/>
      <c r="O37" s="788"/>
      <c r="P37" s="788"/>
      <c r="Q37" s="788"/>
      <c r="R37" s="788"/>
      <c r="S37" s="789"/>
      <c r="T37" s="303"/>
      <c r="U37" s="303"/>
      <c r="V37" s="303"/>
      <c r="W37" s="303"/>
      <c r="X37" s="303"/>
      <c r="Y37" s="303"/>
      <c r="Z37" s="303"/>
      <c r="AA37" s="303"/>
      <c r="AB37" s="303"/>
    </row>
    <row r="38" spans="1:28">
      <c r="A38" s="339" t="s">
        <v>2</v>
      </c>
      <c r="B38" s="339"/>
      <c r="C38" s="339"/>
      <c r="D38" s="340" t="s">
        <v>678</v>
      </c>
      <c r="E38" s="340" t="s">
        <v>679</v>
      </c>
      <c r="F38" s="341" t="s">
        <v>680</v>
      </c>
      <c r="G38" s="341" t="s">
        <v>681</v>
      </c>
      <c r="H38" s="340" t="s">
        <v>682</v>
      </c>
      <c r="I38" s="340" t="s">
        <v>683</v>
      </c>
      <c r="J38" s="340">
        <v>455</v>
      </c>
      <c r="K38" s="340" t="s">
        <v>684</v>
      </c>
      <c r="L38" s="340" t="s">
        <v>685</v>
      </c>
      <c r="M38" s="340">
        <v>458</v>
      </c>
      <c r="N38" s="340" t="s">
        <v>686</v>
      </c>
      <c r="O38" s="340" t="s">
        <v>687</v>
      </c>
      <c r="P38" s="340" t="s">
        <v>688</v>
      </c>
      <c r="Q38" s="340" t="s">
        <v>689</v>
      </c>
      <c r="R38" s="340" t="s">
        <v>690</v>
      </c>
      <c r="S38" s="340" t="s">
        <v>691</v>
      </c>
      <c r="T38" s="303"/>
      <c r="U38" s="303"/>
      <c r="V38" s="303"/>
      <c r="W38" s="303"/>
      <c r="X38" s="303"/>
      <c r="Y38" s="303"/>
      <c r="Z38" s="303"/>
      <c r="AA38" s="303"/>
      <c r="AB38" s="303"/>
    </row>
    <row r="39" spans="1:28">
      <c r="A39" s="790" t="s">
        <v>648</v>
      </c>
      <c r="B39" s="791"/>
      <c r="C39" s="792"/>
      <c r="D39" s="254">
        <v>0.1</v>
      </c>
      <c r="E39" s="254">
        <v>0.1</v>
      </c>
      <c r="F39" s="254">
        <v>0.1</v>
      </c>
      <c r="G39" s="254">
        <v>0.1</v>
      </c>
      <c r="H39" s="254">
        <v>0.1</v>
      </c>
      <c r="I39" s="254">
        <v>0.1</v>
      </c>
      <c r="J39" s="254">
        <v>0.1</v>
      </c>
      <c r="K39" s="254">
        <v>0.1</v>
      </c>
      <c r="L39" s="254">
        <v>0.1</v>
      </c>
      <c r="M39" s="254">
        <v>0.1</v>
      </c>
      <c r="N39" s="254">
        <v>0.1</v>
      </c>
      <c r="O39" s="254">
        <v>0.1</v>
      </c>
      <c r="P39" s="254">
        <v>0.1</v>
      </c>
      <c r="Q39" s="254">
        <v>0.1</v>
      </c>
      <c r="R39" s="254">
        <v>0.1</v>
      </c>
      <c r="S39" s="254">
        <v>0.1</v>
      </c>
      <c r="T39" s="303"/>
      <c r="U39" s="303"/>
      <c r="V39" s="303"/>
      <c r="W39" s="303"/>
      <c r="X39" s="303"/>
      <c r="Y39" s="303"/>
      <c r="Z39" s="303"/>
      <c r="AA39" s="303"/>
      <c r="AB39" s="303"/>
    </row>
    <row r="40" spans="1:28">
      <c r="A40" s="790" t="s">
        <v>650</v>
      </c>
      <c r="B40" s="791"/>
      <c r="C40" s="792"/>
      <c r="D40" s="254">
        <v>0.1</v>
      </c>
      <c r="E40" s="254">
        <v>0.1</v>
      </c>
      <c r="F40" s="254">
        <v>0.1</v>
      </c>
      <c r="G40" s="254">
        <v>0.1</v>
      </c>
      <c r="H40" s="254">
        <v>0.1</v>
      </c>
      <c r="I40" s="254">
        <v>0.1</v>
      </c>
      <c r="J40" s="254">
        <v>0.1</v>
      </c>
      <c r="K40" s="254">
        <v>0.1</v>
      </c>
      <c r="L40" s="254">
        <v>0.1</v>
      </c>
      <c r="M40" s="254">
        <v>0.1</v>
      </c>
      <c r="N40" s="254">
        <v>0.1</v>
      </c>
      <c r="O40" s="254">
        <v>0.1</v>
      </c>
      <c r="P40" s="254">
        <v>0.1</v>
      </c>
      <c r="Q40" s="254">
        <v>0.1</v>
      </c>
      <c r="R40" s="254">
        <v>0.1</v>
      </c>
      <c r="S40" s="254">
        <v>0.1</v>
      </c>
      <c r="T40" s="303"/>
      <c r="U40" s="303"/>
      <c r="V40" s="303"/>
      <c r="W40" s="303"/>
      <c r="X40" s="303"/>
      <c r="Y40" s="303"/>
      <c r="Z40" s="303"/>
      <c r="AA40" s="303"/>
      <c r="AB40" s="303"/>
    </row>
    <row r="41" spans="1:28">
      <c r="A41" s="790" t="s">
        <v>651</v>
      </c>
      <c r="B41" s="791"/>
      <c r="C41" s="792"/>
      <c r="D41" s="256">
        <v>1</v>
      </c>
      <c r="E41" s="256">
        <v>1</v>
      </c>
      <c r="F41" s="256">
        <v>1</v>
      </c>
      <c r="G41" s="256">
        <v>1</v>
      </c>
      <c r="H41" s="256">
        <v>1</v>
      </c>
      <c r="I41" s="256">
        <v>1</v>
      </c>
      <c r="J41" s="256">
        <v>1</v>
      </c>
      <c r="K41" s="256">
        <v>1</v>
      </c>
      <c r="L41" s="256">
        <v>1</v>
      </c>
      <c r="M41" s="256">
        <v>1</v>
      </c>
      <c r="N41" s="256">
        <v>1</v>
      </c>
      <c r="O41" s="256">
        <v>1</v>
      </c>
      <c r="P41" s="256">
        <v>1</v>
      </c>
      <c r="Q41" s="256">
        <v>1</v>
      </c>
      <c r="R41" s="256">
        <v>1</v>
      </c>
      <c r="S41" s="256">
        <v>1</v>
      </c>
      <c r="T41" s="303"/>
      <c r="U41" s="303"/>
      <c r="V41" s="303"/>
      <c r="W41" s="303"/>
      <c r="X41" s="303"/>
      <c r="Y41" s="303"/>
      <c r="Z41" s="303"/>
      <c r="AA41" s="303"/>
      <c r="AB41" s="303"/>
    </row>
    <row r="42" spans="1:28">
      <c r="A42" s="790" t="s">
        <v>652</v>
      </c>
      <c r="B42" s="791"/>
      <c r="C42" s="792"/>
      <c r="D42" s="256">
        <v>1</v>
      </c>
      <c r="E42" s="256">
        <v>1</v>
      </c>
      <c r="F42" s="256">
        <v>1</v>
      </c>
      <c r="G42" s="256">
        <v>1</v>
      </c>
      <c r="H42" s="256">
        <v>1</v>
      </c>
      <c r="I42" s="256">
        <v>1</v>
      </c>
      <c r="J42" s="256">
        <v>1</v>
      </c>
      <c r="K42" s="256">
        <v>1</v>
      </c>
      <c r="L42" s="256">
        <v>1</v>
      </c>
      <c r="M42" s="256">
        <v>1</v>
      </c>
      <c r="N42" s="256">
        <v>1</v>
      </c>
      <c r="O42" s="256">
        <v>1</v>
      </c>
      <c r="P42" s="256">
        <v>1</v>
      </c>
      <c r="Q42" s="256">
        <v>1</v>
      </c>
      <c r="R42" s="256">
        <v>1</v>
      </c>
      <c r="S42" s="256">
        <v>1</v>
      </c>
      <c r="T42" s="303"/>
      <c r="U42" s="303"/>
      <c r="V42" s="303"/>
      <c r="W42" s="303"/>
      <c r="X42" s="303"/>
      <c r="Y42" s="303"/>
      <c r="Z42" s="303"/>
      <c r="AA42" s="303"/>
      <c r="AB42" s="303"/>
    </row>
    <row r="43" spans="1:28">
      <c r="A43" s="326"/>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row>
    <row r="44" spans="1:28">
      <c r="A44" s="304"/>
      <c r="B44" s="304"/>
      <c r="C44" s="304"/>
      <c r="D44" s="773" t="s">
        <v>653</v>
      </c>
      <c r="E44" s="774"/>
      <c r="F44" s="774"/>
      <c r="G44" s="774"/>
      <c r="H44" s="774"/>
      <c r="I44" s="774"/>
      <c r="J44" s="774"/>
      <c r="K44" s="774"/>
      <c r="L44" s="774"/>
      <c r="M44" s="774"/>
      <c r="N44" s="774"/>
      <c r="O44" s="774"/>
      <c r="P44" s="774"/>
      <c r="Q44" s="774"/>
      <c r="R44" s="774"/>
      <c r="S44" s="775"/>
      <c r="T44" s="303"/>
      <c r="U44" s="303"/>
      <c r="V44" s="303"/>
      <c r="W44" s="303"/>
      <c r="X44" s="303"/>
      <c r="Y44" s="303"/>
      <c r="Z44" s="303"/>
      <c r="AA44" s="303"/>
      <c r="AB44" s="303"/>
    </row>
    <row r="45" spans="1:28">
      <c r="A45" s="304"/>
      <c r="B45" s="304"/>
      <c r="C45" s="304"/>
      <c r="D45" s="345"/>
      <c r="E45" s="345"/>
      <c r="F45" s="345"/>
      <c r="G45" s="346"/>
      <c r="H45" s="346"/>
      <c r="I45" s="346"/>
      <c r="J45" s="346"/>
      <c r="K45" s="346"/>
      <c r="L45" s="346"/>
      <c r="M45" s="346"/>
      <c r="N45" s="346"/>
      <c r="O45" s="346"/>
      <c r="P45" s="346"/>
      <c r="Q45" s="346"/>
      <c r="R45" s="347" t="s">
        <v>674</v>
      </c>
      <c r="S45" s="348"/>
      <c r="T45" s="303"/>
      <c r="U45" s="303"/>
      <c r="V45" s="303"/>
      <c r="W45" s="303"/>
      <c r="X45" s="303"/>
      <c r="Y45" s="303"/>
      <c r="Z45" s="303"/>
      <c r="AA45" s="303"/>
      <c r="AB45" s="303"/>
    </row>
    <row r="46" spans="1:28" ht="13.5">
      <c r="A46" s="304"/>
      <c r="B46" s="304"/>
      <c r="C46" s="304"/>
      <c r="D46" s="351"/>
      <c r="E46" s="351"/>
      <c r="F46" s="351"/>
      <c r="G46" s="352"/>
      <c r="H46" s="352"/>
      <c r="I46" s="352" t="s">
        <v>608</v>
      </c>
      <c r="J46" s="352" t="s">
        <v>609</v>
      </c>
      <c r="K46" s="352"/>
      <c r="L46" s="352"/>
      <c r="M46" s="352"/>
      <c r="N46" s="352"/>
      <c r="O46" s="352"/>
      <c r="P46" s="352"/>
      <c r="Q46" s="352"/>
      <c r="R46" s="352"/>
      <c r="S46" s="352" t="s">
        <v>610</v>
      </c>
      <c r="T46" s="303"/>
      <c r="U46" s="303"/>
      <c r="V46" s="303"/>
      <c r="W46" s="303"/>
      <c r="X46" s="303"/>
      <c r="Y46" s="303"/>
      <c r="Z46" s="303"/>
      <c r="AA46" s="303"/>
      <c r="AB46" s="303"/>
    </row>
    <row r="47" spans="1:28" ht="13.5">
      <c r="A47" s="353"/>
      <c r="B47" s="353"/>
      <c r="C47" s="353"/>
      <c r="D47" s="379" t="s">
        <v>613</v>
      </c>
      <c r="E47" s="379" t="s">
        <v>614</v>
      </c>
      <c r="F47" s="354" t="s">
        <v>615</v>
      </c>
      <c r="G47" s="352" t="s">
        <v>616</v>
      </c>
      <c r="H47" s="352" t="s">
        <v>615</v>
      </c>
      <c r="I47" s="352" t="s">
        <v>617</v>
      </c>
      <c r="J47" s="352" t="s">
        <v>618</v>
      </c>
      <c r="K47" s="355" t="s">
        <v>675</v>
      </c>
      <c r="L47" s="355" t="s">
        <v>615</v>
      </c>
      <c r="M47" s="355" t="s">
        <v>692</v>
      </c>
      <c r="N47" s="355" t="s">
        <v>617</v>
      </c>
      <c r="O47" s="355" t="s">
        <v>611</v>
      </c>
      <c r="P47" s="355" t="s">
        <v>623</v>
      </c>
      <c r="Q47" s="355" t="s">
        <v>677</v>
      </c>
      <c r="R47" s="355" t="s">
        <v>616</v>
      </c>
      <c r="S47" s="355" t="s">
        <v>619</v>
      </c>
      <c r="T47" s="303"/>
      <c r="U47" s="303"/>
      <c r="V47" s="303"/>
      <c r="W47" s="303"/>
      <c r="X47" s="303"/>
      <c r="Y47" s="303"/>
      <c r="Z47" s="303"/>
      <c r="AA47" s="303"/>
      <c r="AB47" s="303"/>
    </row>
    <row r="48" spans="1:28" ht="25.5">
      <c r="A48" s="356" t="s">
        <v>2</v>
      </c>
      <c r="B48" s="356"/>
      <c r="C48" s="356"/>
      <c r="D48" s="357">
        <v>61</v>
      </c>
      <c r="E48" s="357">
        <v>64</v>
      </c>
      <c r="F48" s="358" t="s">
        <v>693</v>
      </c>
      <c r="G48" s="358" t="s">
        <v>694</v>
      </c>
      <c r="H48" s="358" t="s">
        <v>695</v>
      </c>
      <c r="I48" s="358" t="s">
        <v>696</v>
      </c>
      <c r="J48" s="358" t="s">
        <v>697</v>
      </c>
      <c r="K48" s="358" t="s">
        <v>698</v>
      </c>
      <c r="L48" s="358" t="s">
        <v>699</v>
      </c>
      <c r="M48" s="358" t="s">
        <v>700</v>
      </c>
      <c r="N48" s="358" t="s">
        <v>701</v>
      </c>
      <c r="O48" s="358" t="s">
        <v>702</v>
      </c>
      <c r="P48" s="358" t="s">
        <v>703</v>
      </c>
      <c r="Q48" s="358" t="s">
        <v>704</v>
      </c>
      <c r="R48" s="358">
        <v>670</v>
      </c>
      <c r="S48" s="357">
        <v>671</v>
      </c>
      <c r="T48" s="303"/>
      <c r="U48" s="303"/>
      <c r="V48" s="303"/>
      <c r="W48" s="303"/>
      <c r="X48" s="303"/>
      <c r="Y48" s="303"/>
      <c r="Z48" s="303"/>
      <c r="AA48" s="303"/>
      <c r="AB48" s="303"/>
    </row>
    <row r="49" spans="1:28">
      <c r="A49" s="359" t="s">
        <v>668</v>
      </c>
      <c r="B49" s="360"/>
      <c r="C49" s="361"/>
      <c r="D49" s="254">
        <v>0.1</v>
      </c>
      <c r="E49" s="254">
        <v>0.1</v>
      </c>
      <c r="F49" s="254">
        <v>0.1</v>
      </c>
      <c r="G49" s="254">
        <v>0.1</v>
      </c>
      <c r="H49" s="254">
        <v>0.1</v>
      </c>
      <c r="I49" s="254">
        <v>0.1</v>
      </c>
      <c r="J49" s="254">
        <v>0.1</v>
      </c>
      <c r="K49" s="254">
        <v>0.1</v>
      </c>
      <c r="L49" s="254">
        <v>0.1</v>
      </c>
      <c r="M49" s="254">
        <v>0.1</v>
      </c>
      <c r="N49" s="254">
        <v>0.1</v>
      </c>
      <c r="O49" s="254">
        <v>0.1</v>
      </c>
      <c r="P49" s="254">
        <v>0.1</v>
      </c>
      <c r="Q49" s="254">
        <v>0.1</v>
      </c>
      <c r="R49" s="254">
        <v>0.1</v>
      </c>
      <c r="S49" s="254">
        <v>0.1</v>
      </c>
      <c r="T49" s="303"/>
      <c r="U49" s="303"/>
      <c r="V49" s="303"/>
      <c r="W49" s="303"/>
      <c r="X49" s="303"/>
      <c r="Y49" s="303"/>
      <c r="Z49" s="303"/>
      <c r="AA49" s="303"/>
      <c r="AB49" s="303"/>
    </row>
    <row r="50" spans="1:28">
      <c r="A50" s="326"/>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row>
    <row r="51" spans="1:28">
      <c r="A51" s="326"/>
      <c r="B51" s="303"/>
      <c r="C51" s="303"/>
      <c r="D51" s="773" t="s">
        <v>669</v>
      </c>
      <c r="E51" s="774"/>
      <c r="F51" s="774"/>
      <c r="G51" s="774"/>
      <c r="H51" s="774"/>
      <c r="I51" s="774"/>
      <c r="J51" s="774"/>
      <c r="K51" s="774"/>
      <c r="L51" s="774"/>
      <c r="M51" s="774"/>
      <c r="N51" s="774"/>
      <c r="O51" s="774"/>
      <c r="P51" s="774"/>
      <c r="Q51" s="774"/>
      <c r="R51" s="774"/>
      <c r="S51" s="775"/>
      <c r="T51" s="303"/>
      <c r="U51" s="303"/>
      <c r="V51" s="303"/>
      <c r="W51" s="303"/>
      <c r="X51" s="303"/>
      <c r="Y51" s="303"/>
      <c r="Z51" s="303"/>
      <c r="AA51" s="303"/>
      <c r="AB51" s="303"/>
    </row>
    <row r="52" spans="1:28" ht="25.5">
      <c r="A52" s="362" t="s">
        <v>2</v>
      </c>
      <c r="B52" s="362"/>
      <c r="C52" s="362"/>
      <c r="D52" s="357">
        <v>61</v>
      </c>
      <c r="E52" s="357">
        <v>64</v>
      </c>
      <c r="F52" s="358" t="s">
        <v>693</v>
      </c>
      <c r="G52" s="358" t="s">
        <v>694</v>
      </c>
      <c r="H52" s="358" t="s">
        <v>695</v>
      </c>
      <c r="I52" s="358" t="s">
        <v>696</v>
      </c>
      <c r="J52" s="358" t="s">
        <v>697</v>
      </c>
      <c r="K52" s="358" t="s">
        <v>698</v>
      </c>
      <c r="L52" s="358" t="s">
        <v>699</v>
      </c>
      <c r="M52" s="358" t="s">
        <v>700</v>
      </c>
      <c r="N52" s="358" t="s">
        <v>701</v>
      </c>
      <c r="O52" s="358" t="s">
        <v>702</v>
      </c>
      <c r="P52" s="358" t="s">
        <v>703</v>
      </c>
      <c r="Q52" s="358" t="s">
        <v>704</v>
      </c>
      <c r="R52" s="358">
        <v>670</v>
      </c>
      <c r="S52" s="357">
        <v>671</v>
      </c>
      <c r="T52" s="303"/>
      <c r="U52" s="303"/>
      <c r="V52" s="303"/>
      <c r="W52" s="303"/>
      <c r="X52" s="303"/>
      <c r="Y52" s="303"/>
      <c r="Z52" s="303"/>
      <c r="AA52" s="303"/>
      <c r="AB52" s="303"/>
    </row>
    <row r="53" spans="1:28">
      <c r="A53" s="776" t="s">
        <v>668</v>
      </c>
      <c r="B53" s="777"/>
      <c r="C53" s="778"/>
      <c r="D53" s="258">
        <v>1</v>
      </c>
      <c r="E53" s="258">
        <v>1</v>
      </c>
      <c r="F53" s="258">
        <v>1</v>
      </c>
      <c r="G53" s="258">
        <v>1</v>
      </c>
      <c r="H53" s="258">
        <v>1</v>
      </c>
      <c r="I53" s="258">
        <v>1</v>
      </c>
      <c r="J53" s="258">
        <v>1</v>
      </c>
      <c r="K53" s="258">
        <v>1</v>
      </c>
      <c r="L53" s="258">
        <v>1</v>
      </c>
      <c r="M53" s="258">
        <v>1</v>
      </c>
      <c r="N53" s="258">
        <v>1</v>
      </c>
      <c r="O53" s="258">
        <v>1</v>
      </c>
      <c r="P53" s="258">
        <v>1</v>
      </c>
      <c r="Q53" s="258">
        <v>1</v>
      </c>
      <c r="R53" s="258">
        <v>1</v>
      </c>
      <c r="S53" s="258">
        <v>1</v>
      </c>
      <c r="T53" s="303"/>
      <c r="U53" s="303"/>
      <c r="V53" s="303"/>
      <c r="W53" s="303"/>
      <c r="X53" s="303"/>
      <c r="Y53" s="303"/>
      <c r="Z53" s="303"/>
      <c r="AA53" s="303"/>
      <c r="AB53" s="303"/>
    </row>
    <row r="54" spans="1:28">
      <c r="A54" s="326"/>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row>
    <row r="55" spans="1:28">
      <c r="A55" s="303"/>
      <c r="B55" s="303"/>
      <c r="C55" s="303"/>
      <c r="D55" s="779" t="s">
        <v>670</v>
      </c>
      <c r="E55" s="780"/>
      <c r="F55" s="780"/>
      <c r="G55" s="780"/>
      <c r="H55" s="780"/>
      <c r="I55" s="782" t="s">
        <v>671</v>
      </c>
      <c r="J55" s="783"/>
      <c r="K55" s="783"/>
      <c r="L55" s="783"/>
      <c r="M55" s="783"/>
      <c r="N55" s="783"/>
      <c r="O55" s="784"/>
      <c r="P55" s="303"/>
      <c r="Q55" s="303"/>
      <c r="R55" s="303"/>
      <c r="S55" s="303"/>
      <c r="T55" s="303"/>
      <c r="U55" s="303"/>
      <c r="V55" s="303"/>
      <c r="W55" s="303"/>
      <c r="X55" s="303"/>
      <c r="Y55" s="303"/>
      <c r="Z55" s="303"/>
      <c r="AA55" s="303"/>
      <c r="AB55" s="303"/>
    </row>
    <row r="56" spans="1:28">
      <c r="A56" s="303"/>
      <c r="B56" s="303"/>
      <c r="C56" s="303"/>
      <c r="D56" s="769" t="s">
        <v>2</v>
      </c>
      <c r="E56" s="770"/>
      <c r="F56" s="364">
        <v>376</v>
      </c>
      <c r="G56" s="364">
        <v>378</v>
      </c>
      <c r="H56" s="364">
        <v>380</v>
      </c>
      <c r="I56" s="365">
        <v>362</v>
      </c>
      <c r="J56" s="365">
        <v>363</v>
      </c>
      <c r="K56" s="365">
        <v>364</v>
      </c>
      <c r="L56" s="365">
        <v>365</v>
      </c>
      <c r="M56" s="365">
        <v>366</v>
      </c>
      <c r="N56" s="365">
        <v>367</v>
      </c>
      <c r="O56" s="365">
        <v>368</v>
      </c>
      <c r="P56" s="303"/>
      <c r="Q56" s="303"/>
      <c r="R56" s="303"/>
      <c r="S56" s="303"/>
      <c r="T56" s="303"/>
      <c r="U56" s="303"/>
      <c r="V56" s="303"/>
      <c r="W56" s="303"/>
      <c r="X56" s="303"/>
      <c r="Y56" s="303"/>
      <c r="Z56" s="303"/>
      <c r="AA56" s="303"/>
      <c r="AB56" s="303"/>
    </row>
    <row r="57" spans="1:28">
      <c r="A57" s="303"/>
      <c r="B57" s="303"/>
      <c r="C57" s="303"/>
      <c r="D57" s="771" t="s">
        <v>627</v>
      </c>
      <c r="E57" s="772"/>
      <c r="F57" s="254">
        <v>0.33539999999999998</v>
      </c>
      <c r="G57" s="254">
        <v>0.33539999999999998</v>
      </c>
      <c r="H57" s="254">
        <v>0.33539999999999998</v>
      </c>
      <c r="I57" s="254">
        <v>0.1</v>
      </c>
      <c r="J57" s="254">
        <v>0.1</v>
      </c>
      <c r="K57" s="254">
        <v>0.1</v>
      </c>
      <c r="L57" s="254">
        <v>0.1</v>
      </c>
      <c r="M57" s="254">
        <v>0.1</v>
      </c>
      <c r="N57" s="254">
        <v>0.1</v>
      </c>
      <c r="O57" s="254">
        <v>0.1</v>
      </c>
      <c r="P57" s="303"/>
      <c r="Q57" s="303"/>
      <c r="R57" s="303"/>
      <c r="S57" s="303"/>
      <c r="T57" s="303"/>
      <c r="U57" s="303"/>
      <c r="V57" s="303"/>
      <c r="W57" s="303"/>
      <c r="X57" s="303"/>
      <c r="Y57" s="303"/>
      <c r="Z57" s="303"/>
      <c r="AA57" s="303"/>
      <c r="AB57" s="303"/>
    </row>
    <row r="58" spans="1:28" ht="41.25" customHeight="1">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row>
    <row r="59" spans="1:28" ht="40.5" customHeight="1">
      <c r="A59" s="303"/>
      <c r="B59" s="303"/>
      <c r="C59" s="303"/>
      <c r="D59" s="763" t="s">
        <v>705</v>
      </c>
      <c r="E59" s="764"/>
      <c r="F59" s="764"/>
      <c r="G59" s="764"/>
      <c r="H59" s="764"/>
      <c r="I59" s="766" t="s">
        <v>706</v>
      </c>
      <c r="J59" s="767"/>
      <c r="K59" s="767"/>
      <c r="L59" s="767"/>
      <c r="M59" s="767"/>
      <c r="N59" s="767"/>
      <c r="O59" s="768"/>
      <c r="P59" s="303"/>
      <c r="Q59" s="303"/>
      <c r="R59" s="303"/>
      <c r="S59" s="303"/>
      <c r="T59" s="303"/>
      <c r="U59" s="303"/>
      <c r="V59" s="303"/>
      <c r="W59" s="303"/>
      <c r="X59" s="303"/>
      <c r="Y59" s="303"/>
      <c r="Z59" s="303"/>
      <c r="AA59" s="303"/>
      <c r="AB59" s="303"/>
    </row>
    <row r="60" spans="1:28">
      <c r="A60" s="303"/>
      <c r="B60" s="303"/>
      <c r="C60" s="303"/>
      <c r="D60" s="769" t="s">
        <v>2</v>
      </c>
      <c r="E60" s="770"/>
      <c r="F60" s="364">
        <v>376</v>
      </c>
      <c r="G60" s="364">
        <v>378</v>
      </c>
      <c r="H60" s="364">
        <v>380</v>
      </c>
      <c r="I60" s="365">
        <v>362</v>
      </c>
      <c r="J60" s="365">
        <v>363</v>
      </c>
      <c r="K60" s="365">
        <v>364</v>
      </c>
      <c r="L60" s="365">
        <v>365</v>
      </c>
      <c r="M60" s="365">
        <v>366</v>
      </c>
      <c r="N60" s="365">
        <v>367</v>
      </c>
      <c r="O60" s="365">
        <v>368</v>
      </c>
      <c r="P60" s="303"/>
      <c r="Q60" s="303"/>
      <c r="R60" s="303"/>
      <c r="S60" s="303"/>
      <c r="T60" s="303"/>
      <c r="U60" s="303"/>
      <c r="V60" s="303"/>
      <c r="W60" s="303"/>
      <c r="X60" s="303"/>
      <c r="Y60" s="303"/>
      <c r="Z60" s="303"/>
      <c r="AA60" s="303"/>
      <c r="AB60" s="303"/>
    </row>
    <row r="61" spans="1:28" ht="13.5">
      <c r="A61" s="303"/>
      <c r="B61" s="303"/>
      <c r="C61" s="303"/>
      <c r="D61" s="771" t="s">
        <v>627</v>
      </c>
      <c r="E61" s="772"/>
      <c r="F61" s="257">
        <v>1</v>
      </c>
      <c r="G61" s="257">
        <v>1</v>
      </c>
      <c r="H61" s="257">
        <v>1</v>
      </c>
      <c r="I61" s="257">
        <v>1</v>
      </c>
      <c r="J61" s="257">
        <v>1</v>
      </c>
      <c r="K61" s="257">
        <v>1</v>
      </c>
      <c r="L61" s="257">
        <v>1</v>
      </c>
      <c r="M61" s="257">
        <v>1</v>
      </c>
      <c r="N61" s="257">
        <v>1</v>
      </c>
      <c r="O61" s="257">
        <v>1</v>
      </c>
      <c r="P61" s="303"/>
      <c r="Q61" s="303"/>
      <c r="R61" s="303"/>
      <c r="S61" s="303"/>
      <c r="T61" s="303"/>
      <c r="U61" s="303"/>
      <c r="V61" s="303"/>
      <c r="W61" s="303"/>
      <c r="X61" s="303"/>
      <c r="Y61" s="303"/>
      <c r="Z61" s="303"/>
      <c r="AA61" s="303"/>
      <c r="AB61" s="303"/>
    </row>
  </sheetData>
  <mergeCells count="34">
    <mergeCell ref="A27:C27"/>
    <mergeCell ref="E2:F2"/>
    <mergeCell ref="A4:Q4"/>
    <mergeCell ref="D7:S7"/>
    <mergeCell ref="A12:C12"/>
    <mergeCell ref="A13:C13"/>
    <mergeCell ref="A14:C14"/>
    <mergeCell ref="D16:S16"/>
    <mergeCell ref="A18:C18"/>
    <mergeCell ref="A19:C19"/>
    <mergeCell ref="A20:C20"/>
    <mergeCell ref="D22:S22"/>
    <mergeCell ref="D44:S44"/>
    <mergeCell ref="A28:C28"/>
    <mergeCell ref="A29:C29"/>
    <mergeCell ref="D31:S31"/>
    <mergeCell ref="A33:C33"/>
    <mergeCell ref="A34:C34"/>
    <mergeCell ref="A35:C35"/>
    <mergeCell ref="D37:S37"/>
    <mergeCell ref="A39:C39"/>
    <mergeCell ref="A40:C40"/>
    <mergeCell ref="A41:C41"/>
    <mergeCell ref="A42:C42"/>
    <mergeCell ref="A53:C53"/>
    <mergeCell ref="D55:H55"/>
    <mergeCell ref="I55:O55"/>
    <mergeCell ref="D56:E56"/>
    <mergeCell ref="D57:E57"/>
    <mergeCell ref="D59:H59"/>
    <mergeCell ref="I59:O59"/>
    <mergeCell ref="D60:E60"/>
    <mergeCell ref="D61:E61"/>
    <mergeCell ref="D51:S51"/>
  </mergeCells>
  <dataValidations count="1">
    <dataValidation type="list" allowBlank="1" showInputMessage="1" showErrorMessage="1" sqref="E2:F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WVM983042:WVN983042" xr:uid="{00000000-0002-0000-0C00-000000000000}">
      <formula1>$AF$5:$AF$6</formula1>
    </dataValidation>
  </dataValidations>
  <printOptions horizontalCentered="1"/>
  <pageMargins left="0.25" right="0.25" top="0.5" bottom="0.5" header="0" footer="0.25"/>
  <pageSetup scale="86" orientation="portrait" horizontalDpi="300" verticalDpi="300" r:id="rId1"/>
  <headerFooter alignWithMargins="0">
    <oddFooter>&amp;L&amp;"Arial Narrow,Regular"&amp;8&amp;D &amp;T&amp;C&amp;"Arial Narrow,Regular"&amp;8Page &amp;P of &amp;N&amp;R&amp;"Arial Narrow,Regular"&amp;8&amp;F</oddFooter>
  </headerFooter>
  <rowBreaks count="1" manualBreakCount="1">
    <brk id="88" max="65535" man="1"/>
  </rowBreaks>
  <drawing r:id="rId2"/>
  <legacyDrawing r:id="rId3"/>
  <mc:AlternateContent xmlns:mc="http://schemas.openxmlformats.org/markup-compatibility/2006">
    <mc:Choice Requires="x14">
      <controls>
        <mc:AlternateContent xmlns:mc="http://schemas.openxmlformats.org/markup-compatibility/2006">
          <mc:Choice Requires="x14">
            <control shapeId="116737" r:id="rId4" name="Group Box 1">
              <controlPr defaultSize="0" autoFill="0" autoPict="0">
                <anchor moveWithCells="1">
                  <from>
                    <xdr:col>30</xdr:col>
                    <xdr:colOff>209550</xdr:colOff>
                    <xdr:row>0</xdr:row>
                    <xdr:rowOff>95250</xdr:rowOff>
                  </from>
                  <to>
                    <xdr:col>32</xdr:col>
                    <xdr:colOff>390525</xdr:colOff>
                    <xdr:row>3</xdr:row>
                    <xdr:rowOff>47625</xdr:rowOff>
                  </to>
                </anchor>
              </controlPr>
            </control>
          </mc:Choice>
        </mc:AlternateContent>
        <mc:AlternateContent xmlns:mc="http://schemas.openxmlformats.org/markup-compatibility/2006">
          <mc:Choice Requires="x14">
            <control shapeId="116738" r:id="rId5" name="Option Button 2">
              <controlPr defaultSize="0" autoFill="0" autoLine="0" autoPict="0">
                <anchor moveWithCells="1">
                  <from>
                    <xdr:col>30</xdr:col>
                    <xdr:colOff>238125</xdr:colOff>
                    <xdr:row>0</xdr:row>
                    <xdr:rowOff>180975</xdr:rowOff>
                  </from>
                  <to>
                    <xdr:col>32</xdr:col>
                    <xdr:colOff>333375</xdr:colOff>
                    <xdr:row>1</xdr:row>
                    <xdr:rowOff>161925</xdr:rowOff>
                  </to>
                </anchor>
              </controlPr>
            </control>
          </mc:Choice>
        </mc:AlternateContent>
        <mc:AlternateContent xmlns:mc="http://schemas.openxmlformats.org/markup-compatibility/2006">
          <mc:Choice Requires="x14">
            <control shapeId="116739" r:id="rId6" name="Option Button 3">
              <controlPr defaultSize="0" autoFill="0" autoLine="0" autoPict="0">
                <anchor moveWithCells="1">
                  <from>
                    <xdr:col>30</xdr:col>
                    <xdr:colOff>247650</xdr:colOff>
                    <xdr:row>1</xdr:row>
                    <xdr:rowOff>200025</xdr:rowOff>
                  </from>
                  <to>
                    <xdr:col>32</xdr:col>
                    <xdr:colOff>333375</xdr:colOff>
                    <xdr:row>2</xdr:row>
                    <xdr:rowOff>180975</xdr:rowOff>
                  </to>
                </anchor>
              </controlPr>
            </control>
          </mc:Choice>
        </mc:AlternateContent>
        <mc:AlternateContent xmlns:mc="http://schemas.openxmlformats.org/markup-compatibility/2006">
          <mc:Choice Requires="x14">
            <control shapeId="116740" r:id="rId7" name="Check Box 4">
              <controlPr defaultSize="0" autoFill="0" autoLine="0" autoPict="0" macro="[5]!ResetImportMinCurrentYear">
                <anchor moveWithCells="1">
                  <from>
                    <xdr:col>7</xdr:col>
                    <xdr:colOff>19050</xdr:colOff>
                    <xdr:row>4</xdr:row>
                    <xdr:rowOff>9525</xdr:rowOff>
                  </from>
                  <to>
                    <xdr:col>10</xdr:col>
                    <xdr:colOff>209550</xdr:colOff>
                    <xdr:row>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2"/>
  <sheetViews>
    <sheetView workbookViewId="0">
      <selection activeCell="O1" sqref="O1"/>
    </sheetView>
  </sheetViews>
  <sheetFormatPr defaultRowHeight="15"/>
  <sheetData>
    <row r="1" spans="1:15">
      <c r="O1" s="694" t="s">
        <v>802</v>
      </c>
    </row>
    <row r="2" spans="1:15" ht="15.75" thickBot="1"/>
    <row r="3" spans="1:15" s="739" customFormat="1" ht="15.75" thickBot="1">
      <c r="A3" s="737" t="s">
        <v>889</v>
      </c>
      <c r="B3" s="738"/>
      <c r="C3" s="738"/>
      <c r="D3" s="738"/>
      <c r="E3" s="738"/>
      <c r="F3" s="738"/>
      <c r="G3" s="738"/>
      <c r="H3" s="738"/>
      <c r="I3" s="738"/>
      <c r="J3" s="736"/>
    </row>
    <row r="4" spans="1:15" s="739" customFormat="1" ht="15.75" thickBot="1">
      <c r="A4" s="737" t="s">
        <v>888</v>
      </c>
      <c r="B4" s="736"/>
      <c r="C4" s="736"/>
      <c r="D4" s="736"/>
      <c r="E4" s="736"/>
      <c r="F4" s="736"/>
      <c r="G4" s="736"/>
      <c r="H4" s="736"/>
      <c r="I4" s="736"/>
      <c r="J4" s="736"/>
    </row>
    <row r="5" spans="1:15" s="739" customFormat="1"/>
    <row r="6" spans="1:15" s="739" customFormat="1">
      <c r="A6" s="739" t="s">
        <v>892</v>
      </c>
    </row>
    <row r="7" spans="1:15" s="739" customFormat="1"/>
    <row r="12" spans="1:15">
      <c r="H12" s="697"/>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Q258"/>
  <sheetViews>
    <sheetView showGridLines="0" workbookViewId="0">
      <pane xSplit="1" ySplit="9" topLeftCell="B10" activePane="bottomRight" state="frozen"/>
      <selection activeCell="B10" sqref="B10"/>
      <selection pane="topRight" activeCell="B10" sqref="B10"/>
      <selection pane="bottomLeft" activeCell="B10" sqref="B10"/>
      <selection pane="bottomRight" activeCell="H20" sqref="H20"/>
    </sheetView>
  </sheetViews>
  <sheetFormatPr defaultRowHeight="12.75"/>
  <cols>
    <col min="1" max="1" width="35.42578125" style="211" customWidth="1"/>
    <col min="2" max="2" width="19.85546875" style="211" bestFit="1" customWidth="1"/>
    <col min="3" max="3" width="16" style="211" bestFit="1" customWidth="1"/>
    <col min="4" max="6" width="13.42578125" style="211" bestFit="1" customWidth="1"/>
    <col min="7" max="8" width="13.5703125" style="211" bestFit="1" customWidth="1"/>
    <col min="9" max="9" width="16" style="211" bestFit="1" customWidth="1"/>
    <col min="10" max="17" width="13.42578125" style="211" bestFit="1" customWidth="1"/>
    <col min="18" max="256" width="8.7109375" style="211"/>
    <col min="257" max="257" width="35.42578125" style="211" customWidth="1"/>
    <col min="258" max="258" width="19.85546875" style="211" bestFit="1" customWidth="1"/>
    <col min="259" max="259" width="16" style="211" bestFit="1" customWidth="1"/>
    <col min="260" max="262" width="13.42578125" style="211" bestFit="1" customWidth="1"/>
    <col min="263" max="264" width="13.5703125" style="211" bestFit="1" customWidth="1"/>
    <col min="265" max="265" width="16" style="211" bestFit="1" customWidth="1"/>
    <col min="266" max="273" width="13.42578125" style="211" bestFit="1" customWidth="1"/>
    <col min="274" max="512" width="8.7109375" style="211"/>
    <col min="513" max="513" width="35.42578125" style="211" customWidth="1"/>
    <col min="514" max="514" width="19.85546875" style="211" bestFit="1" customWidth="1"/>
    <col min="515" max="515" width="16" style="211" bestFit="1" customWidth="1"/>
    <col min="516" max="518" width="13.42578125" style="211" bestFit="1" customWidth="1"/>
    <col min="519" max="520" width="13.5703125" style="211" bestFit="1" customWidth="1"/>
    <col min="521" max="521" width="16" style="211" bestFit="1" customWidth="1"/>
    <col min="522" max="529" width="13.42578125" style="211" bestFit="1" customWidth="1"/>
    <col min="530" max="768" width="8.7109375" style="211"/>
    <col min="769" max="769" width="35.42578125" style="211" customWidth="1"/>
    <col min="770" max="770" width="19.85546875" style="211" bestFit="1" customWidth="1"/>
    <col min="771" max="771" width="16" style="211" bestFit="1" customWidth="1"/>
    <col min="772" max="774" width="13.42578125" style="211" bestFit="1" customWidth="1"/>
    <col min="775" max="776" width="13.5703125" style="211" bestFit="1" customWidth="1"/>
    <col min="777" max="777" width="16" style="211" bestFit="1" customWidth="1"/>
    <col min="778" max="785" width="13.42578125" style="211" bestFit="1" customWidth="1"/>
    <col min="786" max="1024" width="8.7109375" style="211"/>
    <col min="1025" max="1025" width="35.42578125" style="211" customWidth="1"/>
    <col min="1026" max="1026" width="19.85546875" style="211" bestFit="1" customWidth="1"/>
    <col min="1027" max="1027" width="16" style="211" bestFit="1" customWidth="1"/>
    <col min="1028" max="1030" width="13.42578125" style="211" bestFit="1" customWidth="1"/>
    <col min="1031" max="1032" width="13.5703125" style="211" bestFit="1" customWidth="1"/>
    <col min="1033" max="1033" width="16" style="211" bestFit="1" customWidth="1"/>
    <col min="1034" max="1041" width="13.42578125" style="211" bestFit="1" customWidth="1"/>
    <col min="1042" max="1280" width="8.7109375" style="211"/>
    <col min="1281" max="1281" width="35.42578125" style="211" customWidth="1"/>
    <col min="1282" max="1282" width="19.85546875" style="211" bestFit="1" customWidth="1"/>
    <col min="1283" max="1283" width="16" style="211" bestFit="1" customWidth="1"/>
    <col min="1284" max="1286" width="13.42578125" style="211" bestFit="1" customWidth="1"/>
    <col min="1287" max="1288" width="13.5703125" style="211" bestFit="1" customWidth="1"/>
    <col min="1289" max="1289" width="16" style="211" bestFit="1" customWidth="1"/>
    <col min="1290" max="1297" width="13.42578125" style="211" bestFit="1" customWidth="1"/>
    <col min="1298" max="1536" width="8.7109375" style="211"/>
    <col min="1537" max="1537" width="35.42578125" style="211" customWidth="1"/>
    <col min="1538" max="1538" width="19.85546875" style="211" bestFit="1" customWidth="1"/>
    <col min="1539" max="1539" width="16" style="211" bestFit="1" customWidth="1"/>
    <col min="1540" max="1542" width="13.42578125" style="211" bestFit="1" customWidth="1"/>
    <col min="1543" max="1544" width="13.5703125" style="211" bestFit="1" customWidth="1"/>
    <col min="1545" max="1545" width="16" style="211" bestFit="1" customWidth="1"/>
    <col min="1546" max="1553" width="13.42578125" style="211" bestFit="1" customWidth="1"/>
    <col min="1554" max="1792" width="8.7109375" style="211"/>
    <col min="1793" max="1793" width="35.42578125" style="211" customWidth="1"/>
    <col min="1794" max="1794" width="19.85546875" style="211" bestFit="1" customWidth="1"/>
    <col min="1795" max="1795" width="16" style="211" bestFit="1" customWidth="1"/>
    <col min="1796" max="1798" width="13.42578125" style="211" bestFit="1" customWidth="1"/>
    <col min="1799" max="1800" width="13.5703125" style="211" bestFit="1" customWidth="1"/>
    <col min="1801" max="1801" width="16" style="211" bestFit="1" customWidth="1"/>
    <col min="1802" max="1809" width="13.42578125" style="211" bestFit="1" customWidth="1"/>
    <col min="1810" max="2048" width="8.7109375" style="211"/>
    <col min="2049" max="2049" width="35.42578125" style="211" customWidth="1"/>
    <col min="2050" max="2050" width="19.85546875" style="211" bestFit="1" customWidth="1"/>
    <col min="2051" max="2051" width="16" style="211" bestFit="1" customWidth="1"/>
    <col min="2052" max="2054" width="13.42578125" style="211" bestFit="1" customWidth="1"/>
    <col min="2055" max="2056" width="13.5703125" style="211" bestFit="1" customWidth="1"/>
    <col min="2057" max="2057" width="16" style="211" bestFit="1" customWidth="1"/>
    <col min="2058" max="2065" width="13.42578125" style="211" bestFit="1" customWidth="1"/>
    <col min="2066" max="2304" width="8.7109375" style="211"/>
    <col min="2305" max="2305" width="35.42578125" style="211" customWidth="1"/>
    <col min="2306" max="2306" width="19.85546875" style="211" bestFit="1" customWidth="1"/>
    <col min="2307" max="2307" width="16" style="211" bestFit="1" customWidth="1"/>
    <col min="2308" max="2310" width="13.42578125" style="211" bestFit="1" customWidth="1"/>
    <col min="2311" max="2312" width="13.5703125" style="211" bestFit="1" customWidth="1"/>
    <col min="2313" max="2313" width="16" style="211" bestFit="1" customWidth="1"/>
    <col min="2314" max="2321" width="13.42578125" style="211" bestFit="1" customWidth="1"/>
    <col min="2322" max="2560" width="8.7109375" style="211"/>
    <col min="2561" max="2561" width="35.42578125" style="211" customWidth="1"/>
    <col min="2562" max="2562" width="19.85546875" style="211" bestFit="1" customWidth="1"/>
    <col min="2563" max="2563" width="16" style="211" bestFit="1" customWidth="1"/>
    <col min="2564" max="2566" width="13.42578125" style="211" bestFit="1" customWidth="1"/>
    <col min="2567" max="2568" width="13.5703125" style="211" bestFit="1" customWidth="1"/>
    <col min="2569" max="2569" width="16" style="211" bestFit="1" customWidth="1"/>
    <col min="2570" max="2577" width="13.42578125" style="211" bestFit="1" customWidth="1"/>
    <col min="2578" max="2816" width="8.7109375" style="211"/>
    <col min="2817" max="2817" width="35.42578125" style="211" customWidth="1"/>
    <col min="2818" max="2818" width="19.85546875" style="211" bestFit="1" customWidth="1"/>
    <col min="2819" max="2819" width="16" style="211" bestFit="1" customWidth="1"/>
    <col min="2820" max="2822" width="13.42578125" style="211" bestFit="1" customWidth="1"/>
    <col min="2823" max="2824" width="13.5703125" style="211" bestFit="1" customWidth="1"/>
    <col min="2825" max="2825" width="16" style="211" bestFit="1" customWidth="1"/>
    <col min="2826" max="2833" width="13.42578125" style="211" bestFit="1" customWidth="1"/>
    <col min="2834" max="3072" width="8.7109375" style="211"/>
    <col min="3073" max="3073" width="35.42578125" style="211" customWidth="1"/>
    <col min="3074" max="3074" width="19.85546875" style="211" bestFit="1" customWidth="1"/>
    <col min="3075" max="3075" width="16" style="211" bestFit="1" customWidth="1"/>
    <col min="3076" max="3078" width="13.42578125" style="211" bestFit="1" customWidth="1"/>
    <col min="3079" max="3080" width="13.5703125" style="211" bestFit="1" customWidth="1"/>
    <col min="3081" max="3081" width="16" style="211" bestFit="1" customWidth="1"/>
    <col min="3082" max="3089" width="13.42578125" style="211" bestFit="1" customWidth="1"/>
    <col min="3090" max="3328" width="8.7109375" style="211"/>
    <col min="3329" max="3329" width="35.42578125" style="211" customWidth="1"/>
    <col min="3330" max="3330" width="19.85546875" style="211" bestFit="1" customWidth="1"/>
    <col min="3331" max="3331" width="16" style="211" bestFit="1" customWidth="1"/>
    <col min="3332" max="3334" width="13.42578125" style="211" bestFit="1" customWidth="1"/>
    <col min="3335" max="3336" width="13.5703125" style="211" bestFit="1" customWidth="1"/>
    <col min="3337" max="3337" width="16" style="211" bestFit="1" customWidth="1"/>
    <col min="3338" max="3345" width="13.42578125" style="211" bestFit="1" customWidth="1"/>
    <col min="3346" max="3584" width="8.7109375" style="211"/>
    <col min="3585" max="3585" width="35.42578125" style="211" customWidth="1"/>
    <col min="3586" max="3586" width="19.85546875" style="211" bestFit="1" customWidth="1"/>
    <col min="3587" max="3587" width="16" style="211" bestFit="1" customWidth="1"/>
    <col min="3588" max="3590" width="13.42578125" style="211" bestFit="1" customWidth="1"/>
    <col min="3591" max="3592" width="13.5703125" style="211" bestFit="1" customWidth="1"/>
    <col min="3593" max="3593" width="16" style="211" bestFit="1" customWidth="1"/>
    <col min="3594" max="3601" width="13.42578125" style="211" bestFit="1" customWidth="1"/>
    <col min="3602" max="3840" width="8.7109375" style="211"/>
    <col min="3841" max="3841" width="35.42578125" style="211" customWidth="1"/>
    <col min="3842" max="3842" width="19.85546875" style="211" bestFit="1" customWidth="1"/>
    <col min="3843" max="3843" width="16" style="211" bestFit="1" customWidth="1"/>
    <col min="3844" max="3846" width="13.42578125" style="211" bestFit="1" customWidth="1"/>
    <col min="3847" max="3848" width="13.5703125" style="211" bestFit="1" customWidth="1"/>
    <col min="3849" max="3849" width="16" style="211" bestFit="1" customWidth="1"/>
    <col min="3850" max="3857" width="13.42578125" style="211" bestFit="1" customWidth="1"/>
    <col min="3858" max="4096" width="8.7109375" style="211"/>
    <col min="4097" max="4097" width="35.42578125" style="211" customWidth="1"/>
    <col min="4098" max="4098" width="19.85546875" style="211" bestFit="1" customWidth="1"/>
    <col min="4099" max="4099" width="16" style="211" bestFit="1" customWidth="1"/>
    <col min="4100" max="4102" width="13.42578125" style="211" bestFit="1" customWidth="1"/>
    <col min="4103" max="4104" width="13.5703125" style="211" bestFit="1" customWidth="1"/>
    <col min="4105" max="4105" width="16" style="211" bestFit="1" customWidth="1"/>
    <col min="4106" max="4113" width="13.42578125" style="211" bestFit="1" customWidth="1"/>
    <col min="4114" max="4352" width="8.7109375" style="211"/>
    <col min="4353" max="4353" width="35.42578125" style="211" customWidth="1"/>
    <col min="4354" max="4354" width="19.85546875" style="211" bestFit="1" customWidth="1"/>
    <col min="4355" max="4355" width="16" style="211" bestFit="1" customWidth="1"/>
    <col min="4356" max="4358" width="13.42578125" style="211" bestFit="1" customWidth="1"/>
    <col min="4359" max="4360" width="13.5703125" style="211" bestFit="1" customWidth="1"/>
    <col min="4361" max="4361" width="16" style="211" bestFit="1" customWidth="1"/>
    <col min="4362" max="4369" width="13.42578125" style="211" bestFit="1" customWidth="1"/>
    <col min="4370" max="4608" width="8.7109375" style="211"/>
    <col min="4609" max="4609" width="35.42578125" style="211" customWidth="1"/>
    <col min="4610" max="4610" width="19.85546875" style="211" bestFit="1" customWidth="1"/>
    <col min="4611" max="4611" width="16" style="211" bestFit="1" customWidth="1"/>
    <col min="4612" max="4614" width="13.42578125" style="211" bestFit="1" customWidth="1"/>
    <col min="4615" max="4616" width="13.5703125" style="211" bestFit="1" customWidth="1"/>
    <col min="4617" max="4617" width="16" style="211" bestFit="1" customWidth="1"/>
    <col min="4618" max="4625" width="13.42578125" style="211" bestFit="1" customWidth="1"/>
    <col min="4626" max="4864" width="8.7109375" style="211"/>
    <col min="4865" max="4865" width="35.42578125" style="211" customWidth="1"/>
    <col min="4866" max="4866" width="19.85546875" style="211" bestFit="1" customWidth="1"/>
    <col min="4867" max="4867" width="16" style="211" bestFit="1" customWidth="1"/>
    <col min="4868" max="4870" width="13.42578125" style="211" bestFit="1" customWidth="1"/>
    <col min="4871" max="4872" width="13.5703125" style="211" bestFit="1" customWidth="1"/>
    <col min="4873" max="4873" width="16" style="211" bestFit="1" customWidth="1"/>
    <col min="4874" max="4881" width="13.42578125" style="211" bestFit="1" customWidth="1"/>
    <col min="4882" max="5120" width="8.7109375" style="211"/>
    <col min="5121" max="5121" width="35.42578125" style="211" customWidth="1"/>
    <col min="5122" max="5122" width="19.85546875" style="211" bestFit="1" customWidth="1"/>
    <col min="5123" max="5123" width="16" style="211" bestFit="1" customWidth="1"/>
    <col min="5124" max="5126" width="13.42578125" style="211" bestFit="1" customWidth="1"/>
    <col min="5127" max="5128" width="13.5703125" style="211" bestFit="1" customWidth="1"/>
    <col min="5129" max="5129" width="16" style="211" bestFit="1" customWidth="1"/>
    <col min="5130" max="5137" width="13.42578125" style="211" bestFit="1" customWidth="1"/>
    <col min="5138" max="5376" width="8.7109375" style="211"/>
    <col min="5377" max="5377" width="35.42578125" style="211" customWidth="1"/>
    <col min="5378" max="5378" width="19.85546875" style="211" bestFit="1" customWidth="1"/>
    <col min="5379" max="5379" width="16" style="211" bestFit="1" customWidth="1"/>
    <col min="5380" max="5382" width="13.42578125" style="211" bestFit="1" customWidth="1"/>
    <col min="5383" max="5384" width="13.5703125" style="211" bestFit="1" customWidth="1"/>
    <col min="5385" max="5385" width="16" style="211" bestFit="1" customWidth="1"/>
    <col min="5386" max="5393" width="13.42578125" style="211" bestFit="1" customWidth="1"/>
    <col min="5394" max="5632" width="8.7109375" style="211"/>
    <col min="5633" max="5633" width="35.42578125" style="211" customWidth="1"/>
    <col min="5634" max="5634" width="19.85546875" style="211" bestFit="1" customWidth="1"/>
    <col min="5635" max="5635" width="16" style="211" bestFit="1" customWidth="1"/>
    <col min="5636" max="5638" width="13.42578125" style="211" bestFit="1" customWidth="1"/>
    <col min="5639" max="5640" width="13.5703125" style="211" bestFit="1" customWidth="1"/>
    <col min="5641" max="5641" width="16" style="211" bestFit="1" customWidth="1"/>
    <col min="5642" max="5649" width="13.42578125" style="211" bestFit="1" customWidth="1"/>
    <col min="5650" max="5888" width="8.7109375" style="211"/>
    <col min="5889" max="5889" width="35.42578125" style="211" customWidth="1"/>
    <col min="5890" max="5890" width="19.85546875" style="211" bestFit="1" customWidth="1"/>
    <col min="5891" max="5891" width="16" style="211" bestFit="1" customWidth="1"/>
    <col min="5892" max="5894" width="13.42578125" style="211" bestFit="1" customWidth="1"/>
    <col min="5895" max="5896" width="13.5703125" style="211" bestFit="1" customWidth="1"/>
    <col min="5897" max="5897" width="16" style="211" bestFit="1" customWidth="1"/>
    <col min="5898" max="5905" width="13.42578125" style="211" bestFit="1" customWidth="1"/>
    <col min="5906" max="6144" width="8.7109375" style="211"/>
    <col min="6145" max="6145" width="35.42578125" style="211" customWidth="1"/>
    <col min="6146" max="6146" width="19.85546875" style="211" bestFit="1" customWidth="1"/>
    <col min="6147" max="6147" width="16" style="211" bestFit="1" customWidth="1"/>
    <col min="6148" max="6150" width="13.42578125" style="211" bestFit="1" customWidth="1"/>
    <col min="6151" max="6152" width="13.5703125" style="211" bestFit="1" customWidth="1"/>
    <col min="6153" max="6153" width="16" style="211" bestFit="1" customWidth="1"/>
    <col min="6154" max="6161" width="13.42578125" style="211" bestFit="1" customWidth="1"/>
    <col min="6162" max="6400" width="8.7109375" style="211"/>
    <col min="6401" max="6401" width="35.42578125" style="211" customWidth="1"/>
    <col min="6402" max="6402" width="19.85546875" style="211" bestFit="1" customWidth="1"/>
    <col min="6403" max="6403" width="16" style="211" bestFit="1" customWidth="1"/>
    <col min="6404" max="6406" width="13.42578125" style="211" bestFit="1" customWidth="1"/>
    <col min="6407" max="6408" width="13.5703125" style="211" bestFit="1" customWidth="1"/>
    <col min="6409" max="6409" width="16" style="211" bestFit="1" customWidth="1"/>
    <col min="6410" max="6417" width="13.42578125" style="211" bestFit="1" customWidth="1"/>
    <col min="6418" max="6656" width="8.7109375" style="211"/>
    <col min="6657" max="6657" width="35.42578125" style="211" customWidth="1"/>
    <col min="6658" max="6658" width="19.85546875" style="211" bestFit="1" customWidth="1"/>
    <col min="6659" max="6659" width="16" style="211" bestFit="1" customWidth="1"/>
    <col min="6660" max="6662" width="13.42578125" style="211" bestFit="1" customWidth="1"/>
    <col min="6663" max="6664" width="13.5703125" style="211" bestFit="1" customWidth="1"/>
    <col min="6665" max="6665" width="16" style="211" bestFit="1" customWidth="1"/>
    <col min="6666" max="6673" width="13.42578125" style="211" bestFit="1" customWidth="1"/>
    <col min="6674" max="6912" width="8.7109375" style="211"/>
    <col min="6913" max="6913" width="35.42578125" style="211" customWidth="1"/>
    <col min="6914" max="6914" width="19.85546875" style="211" bestFit="1" customWidth="1"/>
    <col min="6915" max="6915" width="16" style="211" bestFit="1" customWidth="1"/>
    <col min="6916" max="6918" width="13.42578125" style="211" bestFit="1" customWidth="1"/>
    <col min="6919" max="6920" width="13.5703125" style="211" bestFit="1" customWidth="1"/>
    <col min="6921" max="6921" width="16" style="211" bestFit="1" customWidth="1"/>
    <col min="6922" max="6929" width="13.42578125" style="211" bestFit="1" customWidth="1"/>
    <col min="6930" max="7168" width="8.7109375" style="211"/>
    <col min="7169" max="7169" width="35.42578125" style="211" customWidth="1"/>
    <col min="7170" max="7170" width="19.85546875" style="211" bestFit="1" customWidth="1"/>
    <col min="7171" max="7171" width="16" style="211" bestFit="1" customWidth="1"/>
    <col min="7172" max="7174" width="13.42578125" style="211" bestFit="1" customWidth="1"/>
    <col min="7175" max="7176" width="13.5703125" style="211" bestFit="1" customWidth="1"/>
    <col min="7177" max="7177" width="16" style="211" bestFit="1" customWidth="1"/>
    <col min="7178" max="7185" width="13.42578125" style="211" bestFit="1" customWidth="1"/>
    <col min="7186" max="7424" width="8.7109375" style="211"/>
    <col min="7425" max="7425" width="35.42578125" style="211" customWidth="1"/>
    <col min="7426" max="7426" width="19.85546875" style="211" bestFit="1" customWidth="1"/>
    <col min="7427" max="7427" width="16" style="211" bestFit="1" customWidth="1"/>
    <col min="7428" max="7430" width="13.42578125" style="211" bestFit="1" customWidth="1"/>
    <col min="7431" max="7432" width="13.5703125" style="211" bestFit="1" customWidth="1"/>
    <col min="7433" max="7433" width="16" style="211" bestFit="1" customWidth="1"/>
    <col min="7434" max="7441" width="13.42578125" style="211" bestFit="1" customWidth="1"/>
    <col min="7442" max="7680" width="8.7109375" style="211"/>
    <col min="7681" max="7681" width="35.42578125" style="211" customWidth="1"/>
    <col min="7682" max="7682" width="19.85546875" style="211" bestFit="1" customWidth="1"/>
    <col min="7683" max="7683" width="16" style="211" bestFit="1" customWidth="1"/>
    <col min="7684" max="7686" width="13.42578125" style="211" bestFit="1" customWidth="1"/>
    <col min="7687" max="7688" width="13.5703125" style="211" bestFit="1" customWidth="1"/>
    <col min="7689" max="7689" width="16" style="211" bestFit="1" customWidth="1"/>
    <col min="7690" max="7697" width="13.42578125" style="211" bestFit="1" customWidth="1"/>
    <col min="7698" max="7936" width="8.7109375" style="211"/>
    <col min="7937" max="7937" width="35.42578125" style="211" customWidth="1"/>
    <col min="7938" max="7938" width="19.85546875" style="211" bestFit="1" customWidth="1"/>
    <col min="7939" max="7939" width="16" style="211" bestFit="1" customWidth="1"/>
    <col min="7940" max="7942" width="13.42578125" style="211" bestFit="1" customWidth="1"/>
    <col min="7943" max="7944" width="13.5703125" style="211" bestFit="1" customWidth="1"/>
    <col min="7945" max="7945" width="16" style="211" bestFit="1" customWidth="1"/>
    <col min="7946" max="7953" width="13.42578125" style="211" bestFit="1" customWidth="1"/>
    <col min="7954" max="8192" width="8.7109375" style="211"/>
    <col min="8193" max="8193" width="35.42578125" style="211" customWidth="1"/>
    <col min="8194" max="8194" width="19.85546875" style="211" bestFit="1" customWidth="1"/>
    <col min="8195" max="8195" width="16" style="211" bestFit="1" customWidth="1"/>
    <col min="8196" max="8198" width="13.42578125" style="211" bestFit="1" customWidth="1"/>
    <col min="8199" max="8200" width="13.5703125" style="211" bestFit="1" customWidth="1"/>
    <col min="8201" max="8201" width="16" style="211" bestFit="1" customWidth="1"/>
    <col min="8202" max="8209" width="13.42578125" style="211" bestFit="1" customWidth="1"/>
    <col min="8210" max="8448" width="8.7109375" style="211"/>
    <col min="8449" max="8449" width="35.42578125" style="211" customWidth="1"/>
    <col min="8450" max="8450" width="19.85546875" style="211" bestFit="1" customWidth="1"/>
    <col min="8451" max="8451" width="16" style="211" bestFit="1" customWidth="1"/>
    <col min="8452" max="8454" width="13.42578125" style="211" bestFit="1" customWidth="1"/>
    <col min="8455" max="8456" width="13.5703125" style="211" bestFit="1" customWidth="1"/>
    <col min="8457" max="8457" width="16" style="211" bestFit="1" customWidth="1"/>
    <col min="8458" max="8465" width="13.42578125" style="211" bestFit="1" customWidth="1"/>
    <col min="8466" max="8704" width="8.7109375" style="211"/>
    <col min="8705" max="8705" width="35.42578125" style="211" customWidth="1"/>
    <col min="8706" max="8706" width="19.85546875" style="211" bestFit="1" customWidth="1"/>
    <col min="8707" max="8707" width="16" style="211" bestFit="1" customWidth="1"/>
    <col min="8708" max="8710" width="13.42578125" style="211" bestFit="1" customWidth="1"/>
    <col min="8711" max="8712" width="13.5703125" style="211" bestFit="1" customWidth="1"/>
    <col min="8713" max="8713" width="16" style="211" bestFit="1" customWidth="1"/>
    <col min="8714" max="8721" width="13.42578125" style="211" bestFit="1" customWidth="1"/>
    <col min="8722" max="8960" width="8.7109375" style="211"/>
    <col min="8961" max="8961" width="35.42578125" style="211" customWidth="1"/>
    <col min="8962" max="8962" width="19.85546875" style="211" bestFit="1" customWidth="1"/>
    <col min="8963" max="8963" width="16" style="211" bestFit="1" customWidth="1"/>
    <col min="8964" max="8966" width="13.42578125" style="211" bestFit="1" customWidth="1"/>
    <col min="8967" max="8968" width="13.5703125" style="211" bestFit="1" customWidth="1"/>
    <col min="8969" max="8969" width="16" style="211" bestFit="1" customWidth="1"/>
    <col min="8970" max="8977" width="13.42578125" style="211" bestFit="1" customWidth="1"/>
    <col min="8978" max="9216" width="8.7109375" style="211"/>
    <col min="9217" max="9217" width="35.42578125" style="211" customWidth="1"/>
    <col min="9218" max="9218" width="19.85546875" style="211" bestFit="1" customWidth="1"/>
    <col min="9219" max="9219" width="16" style="211" bestFit="1" customWidth="1"/>
    <col min="9220" max="9222" width="13.42578125" style="211" bestFit="1" customWidth="1"/>
    <col min="9223" max="9224" width="13.5703125" style="211" bestFit="1" customWidth="1"/>
    <col min="9225" max="9225" width="16" style="211" bestFit="1" customWidth="1"/>
    <col min="9226" max="9233" width="13.42578125" style="211" bestFit="1" customWidth="1"/>
    <col min="9234" max="9472" width="8.7109375" style="211"/>
    <col min="9473" max="9473" width="35.42578125" style="211" customWidth="1"/>
    <col min="9474" max="9474" width="19.85546875" style="211" bestFit="1" customWidth="1"/>
    <col min="9475" max="9475" width="16" style="211" bestFit="1" customWidth="1"/>
    <col min="9476" max="9478" width="13.42578125" style="211" bestFit="1" customWidth="1"/>
    <col min="9479" max="9480" width="13.5703125" style="211" bestFit="1" customWidth="1"/>
    <col min="9481" max="9481" width="16" style="211" bestFit="1" customWidth="1"/>
    <col min="9482" max="9489" width="13.42578125" style="211" bestFit="1" customWidth="1"/>
    <col min="9490" max="9728" width="8.7109375" style="211"/>
    <col min="9729" max="9729" width="35.42578125" style="211" customWidth="1"/>
    <col min="9730" max="9730" width="19.85546875" style="211" bestFit="1" customWidth="1"/>
    <col min="9731" max="9731" width="16" style="211" bestFit="1" customWidth="1"/>
    <col min="9732" max="9734" width="13.42578125" style="211" bestFit="1" customWidth="1"/>
    <col min="9735" max="9736" width="13.5703125" style="211" bestFit="1" customWidth="1"/>
    <col min="9737" max="9737" width="16" style="211" bestFit="1" customWidth="1"/>
    <col min="9738" max="9745" width="13.42578125" style="211" bestFit="1" customWidth="1"/>
    <col min="9746" max="9984" width="8.7109375" style="211"/>
    <col min="9985" max="9985" width="35.42578125" style="211" customWidth="1"/>
    <col min="9986" max="9986" width="19.85546875" style="211" bestFit="1" customWidth="1"/>
    <col min="9987" max="9987" width="16" style="211" bestFit="1" customWidth="1"/>
    <col min="9988" max="9990" width="13.42578125" style="211" bestFit="1" customWidth="1"/>
    <col min="9991" max="9992" width="13.5703125" style="211" bestFit="1" customWidth="1"/>
    <col min="9993" max="9993" width="16" style="211" bestFit="1" customWidth="1"/>
    <col min="9994" max="10001" width="13.42578125" style="211" bestFit="1" customWidth="1"/>
    <col min="10002" max="10240" width="8.7109375" style="211"/>
    <col min="10241" max="10241" width="35.42578125" style="211" customWidth="1"/>
    <col min="10242" max="10242" width="19.85546875" style="211" bestFit="1" customWidth="1"/>
    <col min="10243" max="10243" width="16" style="211" bestFit="1" customWidth="1"/>
    <col min="10244" max="10246" width="13.42578125" style="211" bestFit="1" customWidth="1"/>
    <col min="10247" max="10248" width="13.5703125" style="211" bestFit="1" customWidth="1"/>
    <col min="10249" max="10249" width="16" style="211" bestFit="1" customWidth="1"/>
    <col min="10250" max="10257" width="13.42578125" style="211" bestFit="1" customWidth="1"/>
    <col min="10258" max="10496" width="8.7109375" style="211"/>
    <col min="10497" max="10497" width="35.42578125" style="211" customWidth="1"/>
    <col min="10498" max="10498" width="19.85546875" style="211" bestFit="1" customWidth="1"/>
    <col min="10499" max="10499" width="16" style="211" bestFit="1" customWidth="1"/>
    <col min="10500" max="10502" width="13.42578125" style="211" bestFit="1" customWidth="1"/>
    <col min="10503" max="10504" width="13.5703125" style="211" bestFit="1" customWidth="1"/>
    <col min="10505" max="10505" width="16" style="211" bestFit="1" customWidth="1"/>
    <col min="10506" max="10513" width="13.42578125" style="211" bestFit="1" customWidth="1"/>
    <col min="10514" max="10752" width="8.7109375" style="211"/>
    <col min="10753" max="10753" width="35.42578125" style="211" customWidth="1"/>
    <col min="10754" max="10754" width="19.85546875" style="211" bestFit="1" customWidth="1"/>
    <col min="10755" max="10755" width="16" style="211" bestFit="1" customWidth="1"/>
    <col min="10756" max="10758" width="13.42578125" style="211" bestFit="1" customWidth="1"/>
    <col min="10759" max="10760" width="13.5703125" style="211" bestFit="1" customWidth="1"/>
    <col min="10761" max="10761" width="16" style="211" bestFit="1" customWidth="1"/>
    <col min="10762" max="10769" width="13.42578125" style="211" bestFit="1" customWidth="1"/>
    <col min="10770" max="11008" width="8.7109375" style="211"/>
    <col min="11009" max="11009" width="35.42578125" style="211" customWidth="1"/>
    <col min="11010" max="11010" width="19.85546875" style="211" bestFit="1" customWidth="1"/>
    <col min="11011" max="11011" width="16" style="211" bestFit="1" customWidth="1"/>
    <col min="11012" max="11014" width="13.42578125" style="211" bestFit="1" customWidth="1"/>
    <col min="11015" max="11016" width="13.5703125" style="211" bestFit="1" customWidth="1"/>
    <col min="11017" max="11017" width="16" style="211" bestFit="1" customWidth="1"/>
    <col min="11018" max="11025" width="13.42578125" style="211" bestFit="1" customWidth="1"/>
    <col min="11026" max="11264" width="8.7109375" style="211"/>
    <col min="11265" max="11265" width="35.42578125" style="211" customWidth="1"/>
    <col min="11266" max="11266" width="19.85546875" style="211" bestFit="1" customWidth="1"/>
    <col min="11267" max="11267" width="16" style="211" bestFit="1" customWidth="1"/>
    <col min="11268" max="11270" width="13.42578125" style="211" bestFit="1" customWidth="1"/>
    <col min="11271" max="11272" width="13.5703125" style="211" bestFit="1" customWidth="1"/>
    <col min="11273" max="11273" width="16" style="211" bestFit="1" customWidth="1"/>
    <col min="11274" max="11281" width="13.42578125" style="211" bestFit="1" customWidth="1"/>
    <col min="11282" max="11520" width="8.7109375" style="211"/>
    <col min="11521" max="11521" width="35.42578125" style="211" customWidth="1"/>
    <col min="11522" max="11522" width="19.85546875" style="211" bestFit="1" customWidth="1"/>
    <col min="11523" max="11523" width="16" style="211" bestFit="1" customWidth="1"/>
    <col min="11524" max="11526" width="13.42578125" style="211" bestFit="1" customWidth="1"/>
    <col min="11527" max="11528" width="13.5703125" style="211" bestFit="1" customWidth="1"/>
    <col min="11529" max="11529" width="16" style="211" bestFit="1" customWidth="1"/>
    <col min="11530" max="11537" width="13.42578125" style="211" bestFit="1" customWidth="1"/>
    <col min="11538" max="11776" width="8.7109375" style="211"/>
    <col min="11777" max="11777" width="35.42578125" style="211" customWidth="1"/>
    <col min="11778" max="11778" width="19.85546875" style="211" bestFit="1" customWidth="1"/>
    <col min="11779" max="11779" width="16" style="211" bestFit="1" customWidth="1"/>
    <col min="11780" max="11782" width="13.42578125" style="211" bestFit="1" customWidth="1"/>
    <col min="11783" max="11784" width="13.5703125" style="211" bestFit="1" customWidth="1"/>
    <col min="11785" max="11785" width="16" style="211" bestFit="1" customWidth="1"/>
    <col min="11786" max="11793" width="13.42578125" style="211" bestFit="1" customWidth="1"/>
    <col min="11794" max="12032" width="8.7109375" style="211"/>
    <col min="12033" max="12033" width="35.42578125" style="211" customWidth="1"/>
    <col min="12034" max="12034" width="19.85546875" style="211" bestFit="1" customWidth="1"/>
    <col min="12035" max="12035" width="16" style="211" bestFit="1" customWidth="1"/>
    <col min="12036" max="12038" width="13.42578125" style="211" bestFit="1" customWidth="1"/>
    <col min="12039" max="12040" width="13.5703125" style="211" bestFit="1" customWidth="1"/>
    <col min="12041" max="12041" width="16" style="211" bestFit="1" customWidth="1"/>
    <col min="12042" max="12049" width="13.42578125" style="211" bestFit="1" customWidth="1"/>
    <col min="12050" max="12288" width="8.7109375" style="211"/>
    <col min="12289" max="12289" width="35.42578125" style="211" customWidth="1"/>
    <col min="12290" max="12290" width="19.85546875" style="211" bestFit="1" customWidth="1"/>
    <col min="12291" max="12291" width="16" style="211" bestFit="1" customWidth="1"/>
    <col min="12292" max="12294" width="13.42578125" style="211" bestFit="1" customWidth="1"/>
    <col min="12295" max="12296" width="13.5703125" style="211" bestFit="1" customWidth="1"/>
    <col min="12297" max="12297" width="16" style="211" bestFit="1" customWidth="1"/>
    <col min="12298" max="12305" width="13.42578125" style="211" bestFit="1" customWidth="1"/>
    <col min="12306" max="12544" width="8.7109375" style="211"/>
    <col min="12545" max="12545" width="35.42578125" style="211" customWidth="1"/>
    <col min="12546" max="12546" width="19.85546875" style="211" bestFit="1" customWidth="1"/>
    <col min="12547" max="12547" width="16" style="211" bestFit="1" customWidth="1"/>
    <col min="12548" max="12550" width="13.42578125" style="211" bestFit="1" customWidth="1"/>
    <col min="12551" max="12552" width="13.5703125" style="211" bestFit="1" customWidth="1"/>
    <col min="12553" max="12553" width="16" style="211" bestFit="1" customWidth="1"/>
    <col min="12554" max="12561" width="13.42578125" style="211" bestFit="1" customWidth="1"/>
    <col min="12562" max="12800" width="8.7109375" style="211"/>
    <col min="12801" max="12801" width="35.42578125" style="211" customWidth="1"/>
    <col min="12802" max="12802" width="19.85546875" style="211" bestFit="1" customWidth="1"/>
    <col min="12803" max="12803" width="16" style="211" bestFit="1" customWidth="1"/>
    <col min="12804" max="12806" width="13.42578125" style="211" bestFit="1" customWidth="1"/>
    <col min="12807" max="12808" width="13.5703125" style="211" bestFit="1" customWidth="1"/>
    <col min="12809" max="12809" width="16" style="211" bestFit="1" customWidth="1"/>
    <col min="12810" max="12817" width="13.42578125" style="211" bestFit="1" customWidth="1"/>
    <col min="12818" max="13056" width="8.7109375" style="211"/>
    <col min="13057" max="13057" width="35.42578125" style="211" customWidth="1"/>
    <col min="13058" max="13058" width="19.85546875" style="211" bestFit="1" customWidth="1"/>
    <col min="13059" max="13059" width="16" style="211" bestFit="1" customWidth="1"/>
    <col min="13060" max="13062" width="13.42578125" style="211" bestFit="1" customWidth="1"/>
    <col min="13063" max="13064" width="13.5703125" style="211" bestFit="1" customWidth="1"/>
    <col min="13065" max="13065" width="16" style="211" bestFit="1" customWidth="1"/>
    <col min="13066" max="13073" width="13.42578125" style="211" bestFit="1" customWidth="1"/>
    <col min="13074" max="13312" width="8.7109375" style="211"/>
    <col min="13313" max="13313" width="35.42578125" style="211" customWidth="1"/>
    <col min="13314" max="13314" width="19.85546875" style="211" bestFit="1" customWidth="1"/>
    <col min="13315" max="13315" width="16" style="211" bestFit="1" customWidth="1"/>
    <col min="13316" max="13318" width="13.42578125" style="211" bestFit="1" customWidth="1"/>
    <col min="13319" max="13320" width="13.5703125" style="211" bestFit="1" customWidth="1"/>
    <col min="13321" max="13321" width="16" style="211" bestFit="1" customWidth="1"/>
    <col min="13322" max="13329" width="13.42578125" style="211" bestFit="1" customWidth="1"/>
    <col min="13330" max="13568" width="8.7109375" style="211"/>
    <col min="13569" max="13569" width="35.42578125" style="211" customWidth="1"/>
    <col min="13570" max="13570" width="19.85546875" style="211" bestFit="1" customWidth="1"/>
    <col min="13571" max="13571" width="16" style="211" bestFit="1" customWidth="1"/>
    <col min="13572" max="13574" width="13.42578125" style="211" bestFit="1" customWidth="1"/>
    <col min="13575" max="13576" width="13.5703125" style="211" bestFit="1" customWidth="1"/>
    <col min="13577" max="13577" width="16" style="211" bestFit="1" customWidth="1"/>
    <col min="13578" max="13585" width="13.42578125" style="211" bestFit="1" customWidth="1"/>
    <col min="13586" max="13824" width="8.7109375" style="211"/>
    <col min="13825" max="13825" width="35.42578125" style="211" customWidth="1"/>
    <col min="13826" max="13826" width="19.85546875" style="211" bestFit="1" customWidth="1"/>
    <col min="13827" max="13827" width="16" style="211" bestFit="1" customWidth="1"/>
    <col min="13828" max="13830" width="13.42578125" style="211" bestFit="1" customWidth="1"/>
    <col min="13831" max="13832" width="13.5703125" style="211" bestFit="1" customWidth="1"/>
    <col min="13833" max="13833" width="16" style="211" bestFit="1" customWidth="1"/>
    <col min="13834" max="13841" width="13.42578125" style="211" bestFit="1" customWidth="1"/>
    <col min="13842" max="14080" width="8.7109375" style="211"/>
    <col min="14081" max="14081" width="35.42578125" style="211" customWidth="1"/>
    <col min="14082" max="14082" width="19.85546875" style="211" bestFit="1" customWidth="1"/>
    <col min="14083" max="14083" width="16" style="211" bestFit="1" customWidth="1"/>
    <col min="14084" max="14086" width="13.42578125" style="211" bestFit="1" customWidth="1"/>
    <col min="14087" max="14088" width="13.5703125" style="211" bestFit="1" customWidth="1"/>
    <col min="14089" max="14089" width="16" style="211" bestFit="1" customWidth="1"/>
    <col min="14090" max="14097" width="13.42578125" style="211" bestFit="1" customWidth="1"/>
    <col min="14098" max="14336" width="8.7109375" style="211"/>
    <col min="14337" max="14337" width="35.42578125" style="211" customWidth="1"/>
    <col min="14338" max="14338" width="19.85546875" style="211" bestFit="1" customWidth="1"/>
    <col min="14339" max="14339" width="16" style="211" bestFit="1" customWidth="1"/>
    <col min="14340" max="14342" width="13.42578125" style="211" bestFit="1" customWidth="1"/>
    <col min="14343" max="14344" width="13.5703125" style="211" bestFit="1" customWidth="1"/>
    <col min="14345" max="14345" width="16" style="211" bestFit="1" customWidth="1"/>
    <col min="14346" max="14353" width="13.42578125" style="211" bestFit="1" customWidth="1"/>
    <col min="14354" max="14592" width="8.7109375" style="211"/>
    <col min="14593" max="14593" width="35.42578125" style="211" customWidth="1"/>
    <col min="14594" max="14594" width="19.85546875" style="211" bestFit="1" customWidth="1"/>
    <col min="14595" max="14595" width="16" style="211" bestFit="1" customWidth="1"/>
    <col min="14596" max="14598" width="13.42578125" style="211" bestFit="1" customWidth="1"/>
    <col min="14599" max="14600" width="13.5703125" style="211" bestFit="1" customWidth="1"/>
    <col min="14601" max="14601" width="16" style="211" bestFit="1" customWidth="1"/>
    <col min="14602" max="14609" width="13.42578125" style="211" bestFit="1" customWidth="1"/>
    <col min="14610" max="14848" width="8.7109375" style="211"/>
    <col min="14849" max="14849" width="35.42578125" style="211" customWidth="1"/>
    <col min="14850" max="14850" width="19.85546875" style="211" bestFit="1" customWidth="1"/>
    <col min="14851" max="14851" width="16" style="211" bestFit="1" customWidth="1"/>
    <col min="14852" max="14854" width="13.42578125" style="211" bestFit="1" customWidth="1"/>
    <col min="14855" max="14856" width="13.5703125" style="211" bestFit="1" customWidth="1"/>
    <col min="14857" max="14857" width="16" style="211" bestFit="1" customWidth="1"/>
    <col min="14858" max="14865" width="13.42578125" style="211" bestFit="1" customWidth="1"/>
    <col min="14866" max="15104" width="8.7109375" style="211"/>
    <col min="15105" max="15105" width="35.42578125" style="211" customWidth="1"/>
    <col min="15106" max="15106" width="19.85546875" style="211" bestFit="1" customWidth="1"/>
    <col min="15107" max="15107" width="16" style="211" bestFit="1" customWidth="1"/>
    <col min="15108" max="15110" width="13.42578125" style="211" bestFit="1" customWidth="1"/>
    <col min="15111" max="15112" width="13.5703125" style="211" bestFit="1" customWidth="1"/>
    <col min="15113" max="15113" width="16" style="211" bestFit="1" customWidth="1"/>
    <col min="15114" max="15121" width="13.42578125" style="211" bestFit="1" customWidth="1"/>
    <col min="15122" max="15360" width="8.7109375" style="211"/>
    <col min="15361" max="15361" width="35.42578125" style="211" customWidth="1"/>
    <col min="15362" max="15362" width="19.85546875" style="211" bestFit="1" customWidth="1"/>
    <col min="15363" max="15363" width="16" style="211" bestFit="1" customWidth="1"/>
    <col min="15364" max="15366" width="13.42578125" style="211" bestFit="1" customWidth="1"/>
    <col min="15367" max="15368" width="13.5703125" style="211" bestFit="1" customWidth="1"/>
    <col min="15369" max="15369" width="16" style="211" bestFit="1" customWidth="1"/>
    <col min="15370" max="15377" width="13.42578125" style="211" bestFit="1" customWidth="1"/>
    <col min="15378" max="15616" width="8.7109375" style="211"/>
    <col min="15617" max="15617" width="35.42578125" style="211" customWidth="1"/>
    <col min="15618" max="15618" width="19.85546875" style="211" bestFit="1" customWidth="1"/>
    <col min="15619" max="15619" width="16" style="211" bestFit="1" customWidth="1"/>
    <col min="15620" max="15622" width="13.42578125" style="211" bestFit="1" customWidth="1"/>
    <col min="15623" max="15624" width="13.5703125" style="211" bestFit="1" customWidth="1"/>
    <col min="15625" max="15625" width="16" style="211" bestFit="1" customWidth="1"/>
    <col min="15626" max="15633" width="13.42578125" style="211" bestFit="1" customWidth="1"/>
    <col min="15634" max="15872" width="8.7109375" style="211"/>
    <col min="15873" max="15873" width="35.42578125" style="211" customWidth="1"/>
    <col min="15874" max="15874" width="19.85546875" style="211" bestFit="1" customWidth="1"/>
    <col min="15875" max="15875" width="16" style="211" bestFit="1" customWidth="1"/>
    <col min="15876" max="15878" width="13.42578125" style="211" bestFit="1" customWidth="1"/>
    <col min="15879" max="15880" width="13.5703125" style="211" bestFit="1" customWidth="1"/>
    <col min="15881" max="15881" width="16" style="211" bestFit="1" customWidth="1"/>
    <col min="15882" max="15889" width="13.42578125" style="211" bestFit="1" customWidth="1"/>
    <col min="15890" max="16128" width="8.7109375" style="211"/>
    <col min="16129" max="16129" width="35.42578125" style="211" customWidth="1"/>
    <col min="16130" max="16130" width="19.85546875" style="211" bestFit="1" customWidth="1"/>
    <col min="16131" max="16131" width="16" style="211" bestFit="1" customWidth="1"/>
    <col min="16132" max="16134" width="13.42578125" style="211" bestFit="1" customWidth="1"/>
    <col min="16135" max="16136" width="13.5703125" style="211" bestFit="1" customWidth="1"/>
    <col min="16137" max="16137" width="16" style="211" bestFit="1" customWidth="1"/>
    <col min="16138" max="16145" width="13.42578125" style="211" bestFit="1" customWidth="1"/>
    <col min="16146" max="16384" width="8.7109375" style="211"/>
  </cols>
  <sheetData>
    <row r="1" spans="1:17">
      <c r="A1" s="210"/>
    </row>
    <row r="2" spans="1:17" ht="13.5" thickBot="1">
      <c r="A2" s="210"/>
    </row>
    <row r="3" spans="1:17" ht="13.5" thickBot="1">
      <c r="A3" s="212"/>
      <c r="B3" s="804" t="s">
        <v>62</v>
      </c>
      <c r="C3" s="805"/>
      <c r="D3" s="805"/>
      <c r="E3" s="805"/>
      <c r="F3" s="805"/>
      <c r="G3" s="805"/>
      <c r="H3" s="805"/>
      <c r="I3" s="806"/>
      <c r="J3" s="807" t="s">
        <v>61</v>
      </c>
      <c r="K3" s="808"/>
      <c r="L3" s="808"/>
      <c r="M3" s="808"/>
      <c r="N3" s="808"/>
      <c r="O3" s="808"/>
      <c r="P3" s="808"/>
      <c r="Q3" s="809"/>
    </row>
    <row r="4" spans="1:17">
      <c r="A4" s="213" t="s">
        <v>336</v>
      </c>
      <c r="B4" s="214" t="s">
        <v>337</v>
      </c>
      <c r="C4" s="215" t="s">
        <v>337</v>
      </c>
      <c r="D4" s="215" t="s">
        <v>337</v>
      </c>
      <c r="E4" s="215" t="s">
        <v>337</v>
      </c>
      <c r="F4" s="215" t="s">
        <v>337</v>
      </c>
      <c r="G4" s="215" t="s">
        <v>337</v>
      </c>
      <c r="H4" s="215" t="s">
        <v>337</v>
      </c>
      <c r="I4" s="216" t="s">
        <v>337</v>
      </c>
      <c r="J4" s="214" t="s">
        <v>337</v>
      </c>
      <c r="K4" s="215" t="s">
        <v>337</v>
      </c>
      <c r="L4" s="217" t="s">
        <v>337</v>
      </c>
      <c r="M4" s="215" t="s">
        <v>337</v>
      </c>
      <c r="N4" s="218" t="s">
        <v>337</v>
      </c>
      <c r="O4" s="215" t="s">
        <v>337</v>
      </c>
      <c r="P4" s="215" t="s">
        <v>337</v>
      </c>
      <c r="Q4" s="216" t="s">
        <v>337</v>
      </c>
    </row>
    <row r="5" spans="1:17" ht="14.25">
      <c r="A5" s="213" t="s">
        <v>60</v>
      </c>
      <c r="B5" s="219" t="s">
        <v>338</v>
      </c>
      <c r="C5" s="220" t="s">
        <v>338</v>
      </c>
      <c r="D5" s="220" t="s">
        <v>339</v>
      </c>
      <c r="E5" s="220" t="s">
        <v>340</v>
      </c>
      <c r="F5" s="220" t="s">
        <v>340</v>
      </c>
      <c r="G5" s="220" t="s">
        <v>341</v>
      </c>
      <c r="H5" s="220" t="s">
        <v>341</v>
      </c>
      <c r="I5" s="221" t="s">
        <v>341</v>
      </c>
      <c r="J5" s="219" t="s">
        <v>338</v>
      </c>
      <c r="K5" s="220" t="s">
        <v>338</v>
      </c>
      <c r="L5" s="222" t="s">
        <v>339</v>
      </c>
      <c r="M5" s="220" t="s">
        <v>340</v>
      </c>
      <c r="N5" s="223" t="s">
        <v>340</v>
      </c>
      <c r="O5" s="220" t="s">
        <v>341</v>
      </c>
      <c r="P5" s="220" t="s">
        <v>341</v>
      </c>
      <c r="Q5" s="221" t="s">
        <v>341</v>
      </c>
    </row>
    <row r="6" spans="1:17">
      <c r="A6" s="213"/>
      <c r="B6" s="224"/>
      <c r="C6" s="225" t="s">
        <v>342</v>
      </c>
      <c r="D6" s="225"/>
      <c r="E6" s="225"/>
      <c r="F6" s="226" t="s">
        <v>342</v>
      </c>
      <c r="G6" s="225" t="s">
        <v>342</v>
      </c>
      <c r="H6" s="225" t="s">
        <v>342</v>
      </c>
      <c r="I6" s="227" t="s">
        <v>342</v>
      </c>
      <c r="J6" s="224"/>
      <c r="K6" s="226" t="s">
        <v>342</v>
      </c>
      <c r="L6" s="228"/>
      <c r="M6" s="225"/>
      <c r="N6" s="229" t="s">
        <v>342</v>
      </c>
      <c r="O6" s="226" t="s">
        <v>342</v>
      </c>
      <c r="P6" s="226" t="s">
        <v>342</v>
      </c>
      <c r="Q6" s="230" t="s">
        <v>342</v>
      </c>
    </row>
    <row r="7" spans="1:17">
      <c r="A7" s="213"/>
      <c r="B7" s="224"/>
      <c r="C7" s="225" t="s">
        <v>343</v>
      </c>
      <c r="D7" s="225"/>
      <c r="E7" s="225"/>
      <c r="F7" s="226" t="s">
        <v>343</v>
      </c>
      <c r="G7" s="225" t="s">
        <v>344</v>
      </c>
      <c r="H7" s="225" t="s">
        <v>345</v>
      </c>
      <c r="I7" s="227" t="s">
        <v>343</v>
      </c>
      <c r="J7" s="224"/>
      <c r="K7" s="226" t="s">
        <v>343</v>
      </c>
      <c r="L7" s="228"/>
      <c r="M7" s="225"/>
      <c r="N7" s="229" t="s">
        <v>343</v>
      </c>
      <c r="O7" s="226" t="s">
        <v>344</v>
      </c>
      <c r="P7" s="226" t="s">
        <v>345</v>
      </c>
      <c r="Q7" s="230" t="s">
        <v>343</v>
      </c>
    </row>
    <row r="8" spans="1:17">
      <c r="A8" s="213"/>
      <c r="B8" s="224"/>
      <c r="C8" s="225" t="s">
        <v>346</v>
      </c>
      <c r="D8" s="225"/>
      <c r="E8" s="225"/>
      <c r="F8" s="226" t="s">
        <v>346</v>
      </c>
      <c r="G8" s="225"/>
      <c r="H8" s="225"/>
      <c r="I8" s="227" t="s">
        <v>346</v>
      </c>
      <c r="J8" s="224"/>
      <c r="K8" s="226" t="s">
        <v>346</v>
      </c>
      <c r="L8" s="228"/>
      <c r="M8" s="225"/>
      <c r="N8" s="229" t="s">
        <v>346</v>
      </c>
      <c r="O8" s="226"/>
      <c r="P8" s="226"/>
      <c r="Q8" s="230" t="s">
        <v>346</v>
      </c>
    </row>
    <row r="9" spans="1:17">
      <c r="A9" s="231"/>
      <c r="B9" s="232"/>
      <c r="C9" s="233"/>
      <c r="D9" s="233"/>
      <c r="E9" s="233"/>
      <c r="F9" s="233"/>
      <c r="G9" s="233"/>
      <c r="H9" s="233"/>
      <c r="I9" s="234"/>
      <c r="J9" s="232"/>
      <c r="K9" s="233"/>
      <c r="L9" s="235"/>
      <c r="M9" s="233"/>
      <c r="N9" s="236"/>
      <c r="O9" s="233"/>
      <c r="P9" s="233"/>
      <c r="Q9" s="234"/>
    </row>
    <row r="10" spans="1:17">
      <c r="A10" s="237" t="s">
        <v>347</v>
      </c>
      <c r="B10" s="238"/>
      <c r="C10" s="239"/>
      <c r="D10" s="239"/>
      <c r="E10" s="239">
        <v>408</v>
      </c>
      <c r="F10" s="239"/>
      <c r="G10" s="239">
        <v>638</v>
      </c>
      <c r="H10" s="239">
        <v>608</v>
      </c>
      <c r="I10" s="240"/>
      <c r="J10" s="238">
        <v>958</v>
      </c>
      <c r="K10" s="239" t="s">
        <v>90</v>
      </c>
      <c r="L10" s="239" t="s">
        <v>90</v>
      </c>
      <c r="M10" s="239">
        <v>458</v>
      </c>
      <c r="N10" s="239" t="s">
        <v>90</v>
      </c>
      <c r="O10" s="239" t="s">
        <v>90</v>
      </c>
      <c r="P10" s="239" t="s">
        <v>90</v>
      </c>
      <c r="Q10" s="240" t="s">
        <v>90</v>
      </c>
    </row>
    <row r="11" spans="1:17">
      <c r="A11" s="237" t="s">
        <v>348</v>
      </c>
      <c r="B11" s="238"/>
      <c r="C11" s="239"/>
      <c r="D11" s="239"/>
      <c r="E11" s="239">
        <v>403</v>
      </c>
      <c r="F11" s="239"/>
      <c r="G11" s="239">
        <v>633</v>
      </c>
      <c r="H11" s="239">
        <v>603</v>
      </c>
      <c r="I11" s="240"/>
      <c r="J11" s="238">
        <v>953</v>
      </c>
      <c r="K11" s="239" t="s">
        <v>90</v>
      </c>
      <c r="L11" s="239" t="s">
        <v>90</v>
      </c>
      <c r="M11" s="239">
        <v>453</v>
      </c>
      <c r="N11" s="239" t="s">
        <v>90</v>
      </c>
      <c r="O11" s="239" t="s">
        <v>90</v>
      </c>
      <c r="P11" s="239" t="s">
        <v>90</v>
      </c>
      <c r="Q11" s="240" t="s">
        <v>90</v>
      </c>
    </row>
    <row r="12" spans="1:17">
      <c r="A12" s="237" t="s">
        <v>349</v>
      </c>
      <c r="B12" s="238">
        <v>908</v>
      </c>
      <c r="C12" s="239"/>
      <c r="D12" s="239"/>
      <c r="E12" s="239">
        <v>408</v>
      </c>
      <c r="F12" s="239"/>
      <c r="G12" s="239">
        <v>638</v>
      </c>
      <c r="H12" s="239">
        <v>608</v>
      </c>
      <c r="I12" s="240"/>
      <c r="J12" s="238">
        <v>958</v>
      </c>
      <c r="K12" s="239" t="s">
        <v>90</v>
      </c>
      <c r="L12" s="239" t="s">
        <v>90</v>
      </c>
      <c r="M12" s="239">
        <v>458</v>
      </c>
      <c r="N12" s="239" t="s">
        <v>90</v>
      </c>
      <c r="O12" s="239" t="s">
        <v>90</v>
      </c>
      <c r="P12" s="239" t="s">
        <v>90</v>
      </c>
      <c r="Q12" s="240" t="s">
        <v>90</v>
      </c>
    </row>
    <row r="13" spans="1:17">
      <c r="A13" s="237" t="s">
        <v>350</v>
      </c>
      <c r="B13" s="238"/>
      <c r="C13" s="239"/>
      <c r="D13" s="239"/>
      <c r="E13" s="239">
        <v>408</v>
      </c>
      <c r="F13" s="239"/>
      <c r="G13" s="239">
        <v>638</v>
      </c>
      <c r="H13" s="239">
        <v>608</v>
      </c>
      <c r="I13" s="240"/>
      <c r="J13" s="238">
        <v>958</v>
      </c>
      <c r="K13" s="239" t="s">
        <v>90</v>
      </c>
      <c r="L13" s="239" t="s">
        <v>90</v>
      </c>
      <c r="M13" s="239">
        <v>458</v>
      </c>
      <c r="N13" s="239" t="s">
        <v>90</v>
      </c>
      <c r="O13" s="239" t="s">
        <v>90</v>
      </c>
      <c r="P13" s="239" t="s">
        <v>90</v>
      </c>
      <c r="Q13" s="240" t="s">
        <v>90</v>
      </c>
    </row>
    <row r="14" spans="1:17">
      <c r="A14" s="237" t="s">
        <v>351</v>
      </c>
      <c r="B14" s="238">
        <v>908</v>
      </c>
      <c r="C14" s="239"/>
      <c r="D14" s="239"/>
      <c r="E14" s="239">
        <v>408</v>
      </c>
      <c r="F14" s="239"/>
      <c r="G14" s="239">
        <v>638</v>
      </c>
      <c r="H14" s="239">
        <v>608</v>
      </c>
      <c r="I14" s="240"/>
      <c r="J14" s="238">
        <v>958</v>
      </c>
      <c r="K14" s="239" t="s">
        <v>90</v>
      </c>
      <c r="L14" s="239" t="s">
        <v>90</v>
      </c>
      <c r="M14" s="239">
        <v>458</v>
      </c>
      <c r="N14" s="239" t="s">
        <v>90</v>
      </c>
      <c r="O14" s="239" t="s">
        <v>90</v>
      </c>
      <c r="P14" s="239" t="s">
        <v>90</v>
      </c>
      <c r="Q14" s="240" t="s">
        <v>90</v>
      </c>
    </row>
    <row r="15" spans="1:17">
      <c r="A15" s="237" t="s">
        <v>352</v>
      </c>
      <c r="B15" s="238">
        <v>903</v>
      </c>
      <c r="C15" s="239"/>
      <c r="D15" s="239"/>
      <c r="E15" s="239">
        <v>403</v>
      </c>
      <c r="F15" s="239"/>
      <c r="G15" s="239">
        <v>633</v>
      </c>
      <c r="H15" s="239">
        <v>603</v>
      </c>
      <c r="I15" s="240"/>
      <c r="J15" s="238" t="s">
        <v>90</v>
      </c>
      <c r="K15" s="239" t="s">
        <v>90</v>
      </c>
      <c r="L15" s="239" t="s">
        <v>90</v>
      </c>
      <c r="M15" s="239" t="s">
        <v>90</v>
      </c>
      <c r="N15" s="239" t="s">
        <v>90</v>
      </c>
      <c r="O15" s="239" t="s">
        <v>90</v>
      </c>
      <c r="P15" s="239" t="s">
        <v>90</v>
      </c>
      <c r="Q15" s="240" t="s">
        <v>90</v>
      </c>
    </row>
    <row r="16" spans="1:17">
      <c r="A16" s="237" t="s">
        <v>353</v>
      </c>
      <c r="B16" s="238"/>
      <c r="C16" s="239"/>
      <c r="D16" s="239"/>
      <c r="E16" s="239">
        <v>408</v>
      </c>
      <c r="F16" s="239"/>
      <c r="G16" s="239">
        <v>638</v>
      </c>
      <c r="H16" s="239">
        <v>608</v>
      </c>
      <c r="I16" s="240"/>
      <c r="J16" s="238">
        <v>958</v>
      </c>
      <c r="K16" s="239" t="s">
        <v>90</v>
      </c>
      <c r="L16" s="239" t="s">
        <v>90</v>
      </c>
      <c r="M16" s="239">
        <v>458</v>
      </c>
      <c r="N16" s="239" t="s">
        <v>90</v>
      </c>
      <c r="O16" s="239" t="s">
        <v>90</v>
      </c>
      <c r="P16" s="239" t="s">
        <v>90</v>
      </c>
      <c r="Q16" s="240" t="s">
        <v>90</v>
      </c>
    </row>
    <row r="17" spans="1:17">
      <c r="A17" s="237" t="s">
        <v>354</v>
      </c>
      <c r="B17" s="238"/>
      <c r="C17" s="239"/>
      <c r="D17" s="239"/>
      <c r="E17" s="239">
        <v>402</v>
      </c>
      <c r="F17" s="239">
        <v>420</v>
      </c>
      <c r="G17" s="239">
        <v>632</v>
      </c>
      <c r="H17" s="239">
        <v>602</v>
      </c>
      <c r="I17" s="240">
        <v>620</v>
      </c>
      <c r="J17" s="238">
        <v>952</v>
      </c>
      <c r="K17" s="239">
        <v>970</v>
      </c>
      <c r="L17" s="239" t="s">
        <v>90</v>
      </c>
      <c r="M17" s="239">
        <v>452</v>
      </c>
      <c r="N17" s="239">
        <v>470</v>
      </c>
      <c r="O17" s="239" t="s">
        <v>90</v>
      </c>
      <c r="P17" s="239" t="s">
        <v>90</v>
      </c>
      <c r="Q17" s="240" t="s">
        <v>90</v>
      </c>
    </row>
    <row r="18" spans="1:17">
      <c r="A18" s="237" t="s">
        <v>355</v>
      </c>
      <c r="B18" s="238"/>
      <c r="C18" s="239"/>
      <c r="D18" s="239"/>
      <c r="E18" s="239">
        <v>402</v>
      </c>
      <c r="F18" s="239">
        <v>420</v>
      </c>
      <c r="G18" s="239">
        <v>632</v>
      </c>
      <c r="H18" s="239">
        <v>602</v>
      </c>
      <c r="I18" s="240">
        <v>620</v>
      </c>
      <c r="J18" s="238">
        <v>952</v>
      </c>
      <c r="K18" s="239">
        <v>970</v>
      </c>
      <c r="L18" s="239" t="s">
        <v>90</v>
      </c>
      <c r="M18" s="239">
        <v>452</v>
      </c>
      <c r="N18" s="239">
        <v>470</v>
      </c>
      <c r="O18" s="239" t="s">
        <v>90</v>
      </c>
      <c r="P18" s="239" t="s">
        <v>90</v>
      </c>
      <c r="Q18" s="240" t="s">
        <v>90</v>
      </c>
    </row>
    <row r="19" spans="1:17">
      <c r="A19" s="237" t="s">
        <v>356</v>
      </c>
      <c r="B19" s="238">
        <v>906</v>
      </c>
      <c r="C19" s="239">
        <v>921</v>
      </c>
      <c r="D19" s="239">
        <v>406</v>
      </c>
      <c r="E19" s="239">
        <v>406</v>
      </c>
      <c r="F19" s="239">
        <v>421</v>
      </c>
      <c r="G19" s="239">
        <v>636</v>
      </c>
      <c r="H19" s="239">
        <v>606</v>
      </c>
      <c r="I19" s="240">
        <v>621</v>
      </c>
      <c r="J19" s="238">
        <v>956</v>
      </c>
      <c r="K19" s="239">
        <v>971</v>
      </c>
      <c r="L19" s="239">
        <v>456</v>
      </c>
      <c r="M19" s="239">
        <v>456</v>
      </c>
      <c r="N19" s="239">
        <v>471</v>
      </c>
      <c r="O19" s="239">
        <v>686</v>
      </c>
      <c r="P19" s="239">
        <v>656</v>
      </c>
      <c r="Q19" s="240">
        <v>671</v>
      </c>
    </row>
    <row r="20" spans="1:17">
      <c r="A20" s="237" t="s">
        <v>357</v>
      </c>
      <c r="B20" s="238">
        <v>908</v>
      </c>
      <c r="C20" s="239"/>
      <c r="D20" s="239"/>
      <c r="E20" s="239">
        <v>408</v>
      </c>
      <c r="F20" s="239"/>
      <c r="G20" s="239">
        <v>638</v>
      </c>
      <c r="H20" s="239">
        <v>608</v>
      </c>
      <c r="I20" s="240"/>
      <c r="J20" s="238">
        <v>958</v>
      </c>
      <c r="K20" s="239" t="s">
        <v>90</v>
      </c>
      <c r="L20" s="239" t="s">
        <v>90</v>
      </c>
      <c r="M20" s="239">
        <v>458</v>
      </c>
      <c r="N20" s="239" t="s">
        <v>90</v>
      </c>
      <c r="O20" s="239" t="s">
        <v>90</v>
      </c>
      <c r="P20" s="239" t="s">
        <v>90</v>
      </c>
      <c r="Q20" s="240" t="s">
        <v>90</v>
      </c>
    </row>
    <row r="21" spans="1:17">
      <c r="A21" s="237" t="s">
        <v>358</v>
      </c>
      <c r="B21" s="238"/>
      <c r="C21" s="239"/>
      <c r="D21" s="239"/>
      <c r="E21" s="239">
        <v>402</v>
      </c>
      <c r="F21" s="239">
        <v>420</v>
      </c>
      <c r="G21" s="239">
        <v>632</v>
      </c>
      <c r="H21" s="239">
        <v>602</v>
      </c>
      <c r="I21" s="240">
        <v>620</v>
      </c>
      <c r="J21" s="238">
        <v>952</v>
      </c>
      <c r="K21" s="239">
        <v>970</v>
      </c>
      <c r="L21" s="239" t="s">
        <v>90</v>
      </c>
      <c r="M21" s="239">
        <v>452</v>
      </c>
      <c r="N21" s="239">
        <v>470</v>
      </c>
      <c r="O21" s="239" t="s">
        <v>90</v>
      </c>
      <c r="P21" s="239" t="s">
        <v>90</v>
      </c>
      <c r="Q21" s="240" t="s">
        <v>90</v>
      </c>
    </row>
    <row r="22" spans="1:17">
      <c r="A22" s="237" t="s">
        <v>359</v>
      </c>
      <c r="B22" s="238">
        <v>904</v>
      </c>
      <c r="C22" s="239"/>
      <c r="D22" s="239">
        <v>404</v>
      </c>
      <c r="E22" s="239">
        <v>404</v>
      </c>
      <c r="F22" s="239"/>
      <c r="G22" s="239">
        <v>634</v>
      </c>
      <c r="H22" s="239">
        <v>604</v>
      </c>
      <c r="I22" s="240"/>
      <c r="J22" s="238">
        <v>954</v>
      </c>
      <c r="K22" s="239" t="s">
        <v>90</v>
      </c>
      <c r="L22" s="239">
        <v>454</v>
      </c>
      <c r="M22" s="239">
        <v>454</v>
      </c>
      <c r="N22" s="239" t="s">
        <v>90</v>
      </c>
      <c r="O22" s="239">
        <v>684</v>
      </c>
      <c r="P22" s="239">
        <v>654</v>
      </c>
      <c r="Q22" s="240" t="s">
        <v>90</v>
      </c>
    </row>
    <row r="23" spans="1:17">
      <c r="A23" s="237" t="s">
        <v>360</v>
      </c>
      <c r="B23" s="238">
        <v>903</v>
      </c>
      <c r="C23" s="239"/>
      <c r="D23" s="239">
        <v>403</v>
      </c>
      <c r="E23" s="239">
        <v>403</v>
      </c>
      <c r="F23" s="239"/>
      <c r="G23" s="239">
        <v>633</v>
      </c>
      <c r="H23" s="239">
        <v>603</v>
      </c>
      <c r="I23" s="240"/>
      <c r="J23" s="238">
        <v>953</v>
      </c>
      <c r="K23" s="239" t="s">
        <v>90</v>
      </c>
      <c r="L23" s="239">
        <v>453</v>
      </c>
      <c r="M23" s="239">
        <v>453</v>
      </c>
      <c r="N23" s="239" t="s">
        <v>90</v>
      </c>
      <c r="O23" s="239">
        <v>683</v>
      </c>
      <c r="P23" s="239">
        <v>653</v>
      </c>
      <c r="Q23" s="240" t="s">
        <v>90</v>
      </c>
    </row>
    <row r="24" spans="1:17">
      <c r="A24" s="237" t="s">
        <v>361</v>
      </c>
      <c r="B24" s="238"/>
      <c r="C24" s="239"/>
      <c r="D24" s="239"/>
      <c r="E24" s="239">
        <v>408</v>
      </c>
      <c r="F24" s="239"/>
      <c r="G24" s="239">
        <v>638</v>
      </c>
      <c r="H24" s="239">
        <v>608</v>
      </c>
      <c r="I24" s="240"/>
      <c r="J24" s="238">
        <v>958</v>
      </c>
      <c r="K24" s="239" t="s">
        <v>90</v>
      </c>
      <c r="L24" s="239" t="s">
        <v>90</v>
      </c>
      <c r="M24" s="239">
        <v>458</v>
      </c>
      <c r="N24" s="239" t="s">
        <v>90</v>
      </c>
      <c r="O24" s="239" t="s">
        <v>90</v>
      </c>
      <c r="P24" s="239" t="s">
        <v>90</v>
      </c>
      <c r="Q24" s="240" t="s">
        <v>90</v>
      </c>
    </row>
    <row r="25" spans="1:17">
      <c r="A25" s="237" t="s">
        <v>362</v>
      </c>
      <c r="B25" s="238"/>
      <c r="C25" s="239"/>
      <c r="D25" s="239"/>
      <c r="E25" s="239">
        <v>403</v>
      </c>
      <c r="F25" s="239"/>
      <c r="G25" s="239">
        <v>633</v>
      </c>
      <c r="H25" s="239">
        <v>603</v>
      </c>
      <c r="I25" s="240"/>
      <c r="J25" s="238">
        <v>953</v>
      </c>
      <c r="K25" s="239" t="s">
        <v>90</v>
      </c>
      <c r="L25" s="239" t="s">
        <v>90</v>
      </c>
      <c r="M25" s="239">
        <v>453</v>
      </c>
      <c r="N25" s="239" t="s">
        <v>90</v>
      </c>
      <c r="O25" s="239">
        <v>683</v>
      </c>
      <c r="P25" s="239">
        <v>653</v>
      </c>
      <c r="Q25" s="240" t="s">
        <v>90</v>
      </c>
    </row>
    <row r="26" spans="1:17">
      <c r="A26" s="237" t="s">
        <v>363</v>
      </c>
      <c r="B26" s="238">
        <v>902</v>
      </c>
      <c r="C26" s="239">
        <v>920</v>
      </c>
      <c r="D26" s="239"/>
      <c r="E26" s="239">
        <v>402</v>
      </c>
      <c r="F26" s="239">
        <v>420</v>
      </c>
      <c r="G26" s="239">
        <v>632</v>
      </c>
      <c r="H26" s="239">
        <v>602</v>
      </c>
      <c r="I26" s="240">
        <v>620</v>
      </c>
      <c r="J26" s="238">
        <v>952</v>
      </c>
      <c r="K26" s="239">
        <v>970</v>
      </c>
      <c r="L26" s="239" t="s">
        <v>90</v>
      </c>
      <c r="M26" s="239">
        <v>452</v>
      </c>
      <c r="N26" s="239">
        <v>470</v>
      </c>
      <c r="O26" s="239" t="s">
        <v>90</v>
      </c>
      <c r="P26" s="239" t="s">
        <v>90</v>
      </c>
      <c r="Q26" s="240" t="s">
        <v>90</v>
      </c>
    </row>
    <row r="27" spans="1:17">
      <c r="A27" s="237" t="s">
        <v>364</v>
      </c>
      <c r="B27" s="238">
        <v>905</v>
      </c>
      <c r="C27" s="239"/>
      <c r="D27" s="239">
        <v>405</v>
      </c>
      <c r="E27" s="239">
        <v>405</v>
      </c>
      <c r="F27" s="239"/>
      <c r="G27" s="239">
        <v>635</v>
      </c>
      <c r="H27" s="239">
        <v>605</v>
      </c>
      <c r="I27" s="240"/>
      <c r="J27" s="238">
        <v>955</v>
      </c>
      <c r="K27" s="239" t="s">
        <v>90</v>
      </c>
      <c r="L27" s="239">
        <v>455</v>
      </c>
      <c r="M27" s="239">
        <v>455</v>
      </c>
      <c r="N27" s="239" t="s">
        <v>90</v>
      </c>
      <c r="O27" s="239">
        <v>685</v>
      </c>
      <c r="P27" s="239">
        <v>655</v>
      </c>
      <c r="Q27" s="240" t="s">
        <v>90</v>
      </c>
    </row>
    <row r="28" spans="1:17">
      <c r="A28" s="237" t="s">
        <v>365</v>
      </c>
      <c r="B28" s="238"/>
      <c r="C28" s="239"/>
      <c r="D28" s="239">
        <v>411</v>
      </c>
      <c r="E28" s="239">
        <v>411</v>
      </c>
      <c r="F28" s="239"/>
      <c r="G28" s="239">
        <v>641</v>
      </c>
      <c r="H28" s="239">
        <v>611</v>
      </c>
      <c r="I28" s="240"/>
      <c r="J28" s="238">
        <v>961</v>
      </c>
      <c r="K28" s="239" t="s">
        <v>90</v>
      </c>
      <c r="L28" s="239">
        <v>461</v>
      </c>
      <c r="M28" s="239">
        <v>461</v>
      </c>
      <c r="N28" s="239" t="s">
        <v>90</v>
      </c>
      <c r="O28" s="239" t="s">
        <v>90</v>
      </c>
      <c r="P28" s="239" t="s">
        <v>90</v>
      </c>
      <c r="Q28" s="240" t="s">
        <v>90</v>
      </c>
    </row>
    <row r="29" spans="1:17">
      <c r="A29" s="237" t="s">
        <v>366</v>
      </c>
      <c r="B29" s="238">
        <v>902</v>
      </c>
      <c r="C29" s="239">
        <v>920</v>
      </c>
      <c r="D29" s="239"/>
      <c r="E29" s="239">
        <v>402</v>
      </c>
      <c r="F29" s="239">
        <v>420</v>
      </c>
      <c r="G29" s="239">
        <v>632</v>
      </c>
      <c r="H29" s="239">
        <v>602</v>
      </c>
      <c r="I29" s="240">
        <v>620</v>
      </c>
      <c r="J29" s="238">
        <v>952</v>
      </c>
      <c r="K29" s="239">
        <v>970</v>
      </c>
      <c r="L29" s="239" t="s">
        <v>90</v>
      </c>
      <c r="M29" s="239">
        <v>452</v>
      </c>
      <c r="N29" s="239">
        <v>470</v>
      </c>
      <c r="O29" s="239" t="s">
        <v>90</v>
      </c>
      <c r="P29" s="239" t="s">
        <v>90</v>
      </c>
      <c r="Q29" s="240" t="s">
        <v>90</v>
      </c>
    </row>
    <row r="30" spans="1:17">
      <c r="A30" s="237" t="s">
        <v>367</v>
      </c>
      <c r="B30" s="238">
        <v>908</v>
      </c>
      <c r="C30" s="239"/>
      <c r="D30" s="239"/>
      <c r="E30" s="239">
        <v>408</v>
      </c>
      <c r="F30" s="239"/>
      <c r="G30" s="239">
        <v>638</v>
      </c>
      <c r="H30" s="239">
        <v>608</v>
      </c>
      <c r="I30" s="240"/>
      <c r="J30" s="238">
        <v>958</v>
      </c>
      <c r="K30" s="239" t="s">
        <v>90</v>
      </c>
      <c r="L30" s="239" t="s">
        <v>90</v>
      </c>
      <c r="M30" s="239">
        <v>458</v>
      </c>
      <c r="N30" s="239" t="s">
        <v>90</v>
      </c>
      <c r="O30" s="239" t="s">
        <v>90</v>
      </c>
      <c r="P30" s="239" t="s">
        <v>90</v>
      </c>
      <c r="Q30" s="240" t="s">
        <v>90</v>
      </c>
    </row>
    <row r="31" spans="1:17">
      <c r="A31" s="237" t="s">
        <v>368</v>
      </c>
      <c r="B31" s="238">
        <v>901</v>
      </c>
      <c r="C31" s="239"/>
      <c r="D31" s="239">
        <v>401</v>
      </c>
      <c r="E31" s="239">
        <v>401</v>
      </c>
      <c r="F31" s="239"/>
      <c r="G31" s="239">
        <v>631</v>
      </c>
      <c r="H31" s="239">
        <v>601</v>
      </c>
      <c r="I31" s="240"/>
      <c r="J31" s="238">
        <v>951</v>
      </c>
      <c r="K31" s="239" t="s">
        <v>90</v>
      </c>
      <c r="L31" s="239">
        <v>451</v>
      </c>
      <c r="M31" s="239">
        <v>451</v>
      </c>
      <c r="N31" s="239" t="s">
        <v>90</v>
      </c>
      <c r="O31" s="239">
        <v>681</v>
      </c>
      <c r="P31" s="239">
        <v>651</v>
      </c>
      <c r="Q31" s="240" t="s">
        <v>90</v>
      </c>
    </row>
    <row r="32" spans="1:17">
      <c r="A32" s="237" t="s">
        <v>369</v>
      </c>
      <c r="B32" s="238"/>
      <c r="C32" s="239"/>
      <c r="D32" s="239"/>
      <c r="E32" s="239">
        <v>406</v>
      </c>
      <c r="F32" s="239">
        <v>421</v>
      </c>
      <c r="G32" s="239">
        <v>636</v>
      </c>
      <c r="H32" s="239">
        <v>606</v>
      </c>
      <c r="I32" s="240">
        <v>621</v>
      </c>
      <c r="J32" s="238" t="s">
        <v>90</v>
      </c>
      <c r="K32" s="239" t="s">
        <v>90</v>
      </c>
      <c r="L32" s="239" t="s">
        <v>90</v>
      </c>
      <c r="M32" s="239" t="s">
        <v>90</v>
      </c>
      <c r="N32" s="239" t="s">
        <v>90</v>
      </c>
      <c r="O32" s="239" t="s">
        <v>90</v>
      </c>
      <c r="P32" s="239" t="s">
        <v>90</v>
      </c>
      <c r="Q32" s="240" t="s">
        <v>90</v>
      </c>
    </row>
    <row r="33" spans="1:17">
      <c r="A33" s="237" t="s">
        <v>370</v>
      </c>
      <c r="B33" s="238"/>
      <c r="C33" s="239"/>
      <c r="D33" s="239"/>
      <c r="E33" s="239">
        <v>408</v>
      </c>
      <c r="F33" s="239"/>
      <c r="G33" s="239">
        <v>638</v>
      </c>
      <c r="H33" s="239">
        <v>608</v>
      </c>
      <c r="I33" s="240"/>
      <c r="J33" s="238">
        <v>958</v>
      </c>
      <c r="K33" s="239" t="s">
        <v>90</v>
      </c>
      <c r="L33" s="239" t="s">
        <v>90</v>
      </c>
      <c r="M33" s="239">
        <v>458</v>
      </c>
      <c r="N33" s="239" t="s">
        <v>90</v>
      </c>
      <c r="O33" s="239" t="s">
        <v>90</v>
      </c>
      <c r="P33" s="239" t="s">
        <v>90</v>
      </c>
      <c r="Q33" s="240" t="s">
        <v>90</v>
      </c>
    </row>
    <row r="34" spans="1:17">
      <c r="A34" s="237" t="s">
        <v>371</v>
      </c>
      <c r="B34" s="238">
        <v>902</v>
      </c>
      <c r="C34" s="239">
        <v>920</v>
      </c>
      <c r="D34" s="239"/>
      <c r="E34" s="239">
        <v>402</v>
      </c>
      <c r="F34" s="239">
        <v>420</v>
      </c>
      <c r="G34" s="239">
        <v>632</v>
      </c>
      <c r="H34" s="239">
        <v>602</v>
      </c>
      <c r="I34" s="240">
        <v>620</v>
      </c>
      <c r="J34" s="238">
        <v>952</v>
      </c>
      <c r="K34" s="239">
        <v>970</v>
      </c>
      <c r="L34" s="239" t="s">
        <v>90</v>
      </c>
      <c r="M34" s="239">
        <v>452</v>
      </c>
      <c r="N34" s="239">
        <v>470</v>
      </c>
      <c r="O34" s="239" t="s">
        <v>90</v>
      </c>
      <c r="P34" s="239" t="s">
        <v>90</v>
      </c>
      <c r="Q34" s="240" t="s">
        <v>90</v>
      </c>
    </row>
    <row r="35" spans="1:17">
      <c r="A35" s="237" t="s">
        <v>372</v>
      </c>
      <c r="B35" s="238">
        <v>911</v>
      </c>
      <c r="C35" s="239"/>
      <c r="D35" s="239"/>
      <c r="E35" s="239">
        <v>411</v>
      </c>
      <c r="F35" s="239"/>
      <c r="G35" s="239">
        <v>641</v>
      </c>
      <c r="H35" s="239">
        <v>611</v>
      </c>
      <c r="I35" s="240"/>
      <c r="J35" s="238">
        <v>961</v>
      </c>
      <c r="K35" s="239" t="s">
        <v>90</v>
      </c>
      <c r="L35" s="239" t="s">
        <v>90</v>
      </c>
      <c r="M35" s="239">
        <v>461</v>
      </c>
      <c r="N35" s="239" t="s">
        <v>90</v>
      </c>
      <c r="O35" s="239" t="s">
        <v>90</v>
      </c>
      <c r="P35" s="239" t="s">
        <v>90</v>
      </c>
      <c r="Q35" s="240" t="s">
        <v>90</v>
      </c>
    </row>
    <row r="36" spans="1:17">
      <c r="A36" s="237" t="s">
        <v>373</v>
      </c>
      <c r="B36" s="238">
        <v>906</v>
      </c>
      <c r="C36" s="239">
        <v>921</v>
      </c>
      <c r="D36" s="239"/>
      <c r="E36" s="239">
        <v>406</v>
      </c>
      <c r="F36" s="239">
        <v>421</v>
      </c>
      <c r="G36" s="239">
        <v>636</v>
      </c>
      <c r="H36" s="239">
        <v>606</v>
      </c>
      <c r="I36" s="240">
        <v>621</v>
      </c>
      <c r="J36" s="238">
        <v>956</v>
      </c>
      <c r="K36" s="239">
        <v>971</v>
      </c>
      <c r="L36" s="239" t="s">
        <v>90</v>
      </c>
      <c r="M36" s="239">
        <v>456</v>
      </c>
      <c r="N36" s="239">
        <v>471</v>
      </c>
      <c r="O36" s="239" t="s">
        <v>90</v>
      </c>
      <c r="P36" s="239" t="s">
        <v>90</v>
      </c>
      <c r="Q36" s="240" t="s">
        <v>90</v>
      </c>
    </row>
    <row r="37" spans="1:17">
      <c r="A37" s="237" t="s">
        <v>374</v>
      </c>
      <c r="B37" s="238"/>
      <c r="C37" s="239"/>
      <c r="D37" s="239"/>
      <c r="E37" s="239">
        <v>402</v>
      </c>
      <c r="F37" s="239">
        <v>420</v>
      </c>
      <c r="G37" s="239">
        <v>632</v>
      </c>
      <c r="H37" s="239">
        <v>602</v>
      </c>
      <c r="I37" s="240">
        <v>620</v>
      </c>
      <c r="J37" s="238">
        <v>952</v>
      </c>
      <c r="K37" s="239">
        <v>970</v>
      </c>
      <c r="L37" s="239" t="s">
        <v>90</v>
      </c>
      <c r="M37" s="239">
        <v>452</v>
      </c>
      <c r="N37" s="239">
        <v>470</v>
      </c>
      <c r="O37" s="239" t="s">
        <v>90</v>
      </c>
      <c r="P37" s="239" t="s">
        <v>90</v>
      </c>
      <c r="Q37" s="240" t="s">
        <v>90</v>
      </c>
    </row>
    <row r="38" spans="1:17">
      <c r="A38" s="237" t="s">
        <v>375</v>
      </c>
      <c r="B38" s="238">
        <v>908</v>
      </c>
      <c r="C38" s="239"/>
      <c r="D38" s="239"/>
      <c r="E38" s="239">
        <v>408</v>
      </c>
      <c r="F38" s="239"/>
      <c r="G38" s="239">
        <v>638</v>
      </c>
      <c r="H38" s="239">
        <v>608</v>
      </c>
      <c r="I38" s="240"/>
      <c r="J38" s="238">
        <v>958</v>
      </c>
      <c r="K38" s="239" t="s">
        <v>90</v>
      </c>
      <c r="L38" s="239" t="s">
        <v>90</v>
      </c>
      <c r="M38" s="239">
        <v>458</v>
      </c>
      <c r="N38" s="239" t="s">
        <v>90</v>
      </c>
      <c r="O38" s="239" t="s">
        <v>90</v>
      </c>
      <c r="P38" s="239" t="s">
        <v>90</v>
      </c>
      <c r="Q38" s="240" t="s">
        <v>90</v>
      </c>
    </row>
    <row r="39" spans="1:17">
      <c r="A39" s="237" t="s">
        <v>376</v>
      </c>
      <c r="B39" s="238"/>
      <c r="C39" s="239"/>
      <c r="D39" s="239"/>
      <c r="E39" s="239">
        <v>408</v>
      </c>
      <c r="F39" s="239"/>
      <c r="G39" s="239">
        <v>638</v>
      </c>
      <c r="H39" s="239">
        <v>608</v>
      </c>
      <c r="I39" s="240"/>
      <c r="J39" s="238">
        <v>958</v>
      </c>
      <c r="K39" s="239" t="s">
        <v>90</v>
      </c>
      <c r="L39" s="239" t="s">
        <v>90</v>
      </c>
      <c r="M39" s="239">
        <v>458</v>
      </c>
      <c r="N39" s="239" t="s">
        <v>90</v>
      </c>
      <c r="O39" s="239" t="s">
        <v>90</v>
      </c>
      <c r="P39" s="239" t="s">
        <v>90</v>
      </c>
      <c r="Q39" s="240" t="s">
        <v>90</v>
      </c>
    </row>
    <row r="40" spans="1:17">
      <c r="A40" s="237" t="s">
        <v>377</v>
      </c>
      <c r="B40" s="238">
        <v>906</v>
      </c>
      <c r="C40" s="239">
        <v>921</v>
      </c>
      <c r="D40" s="239">
        <v>406</v>
      </c>
      <c r="E40" s="239">
        <v>406</v>
      </c>
      <c r="F40" s="239">
        <v>421</v>
      </c>
      <c r="G40" s="239">
        <v>636</v>
      </c>
      <c r="H40" s="239">
        <v>606</v>
      </c>
      <c r="I40" s="240">
        <v>621</v>
      </c>
      <c r="J40" s="238">
        <v>956</v>
      </c>
      <c r="K40" s="239">
        <v>971</v>
      </c>
      <c r="L40" s="239">
        <v>456</v>
      </c>
      <c r="M40" s="239">
        <v>456</v>
      </c>
      <c r="N40" s="239">
        <v>471</v>
      </c>
      <c r="O40" s="239">
        <v>686</v>
      </c>
      <c r="P40" s="239">
        <v>656</v>
      </c>
      <c r="Q40" s="240">
        <v>671</v>
      </c>
    </row>
    <row r="41" spans="1:17">
      <c r="A41" s="237" t="s">
        <v>378</v>
      </c>
      <c r="B41" s="238"/>
      <c r="C41" s="239"/>
      <c r="D41" s="239"/>
      <c r="E41" s="239">
        <v>402</v>
      </c>
      <c r="F41" s="239">
        <v>420</v>
      </c>
      <c r="G41" s="239">
        <v>632</v>
      </c>
      <c r="H41" s="239">
        <v>602</v>
      </c>
      <c r="I41" s="240">
        <v>620</v>
      </c>
      <c r="J41" s="238">
        <v>952</v>
      </c>
      <c r="K41" s="239">
        <v>970</v>
      </c>
      <c r="L41" s="239" t="s">
        <v>90</v>
      </c>
      <c r="M41" s="239">
        <v>452</v>
      </c>
      <c r="N41" s="239">
        <v>470</v>
      </c>
      <c r="O41" s="239" t="s">
        <v>90</v>
      </c>
      <c r="P41" s="239" t="s">
        <v>90</v>
      </c>
      <c r="Q41" s="240" t="s">
        <v>90</v>
      </c>
    </row>
    <row r="42" spans="1:17">
      <c r="A42" s="237" t="s">
        <v>379</v>
      </c>
      <c r="B42" s="238">
        <v>905</v>
      </c>
      <c r="C42" s="239"/>
      <c r="D42" s="239"/>
      <c r="E42" s="239">
        <v>405</v>
      </c>
      <c r="F42" s="239"/>
      <c r="G42" s="239">
        <v>635</v>
      </c>
      <c r="H42" s="239">
        <v>605</v>
      </c>
      <c r="I42" s="240"/>
      <c r="J42" s="238">
        <v>955</v>
      </c>
      <c r="K42" s="239" t="s">
        <v>90</v>
      </c>
      <c r="L42" s="239" t="s">
        <v>90</v>
      </c>
      <c r="M42" s="239">
        <v>455</v>
      </c>
      <c r="N42" s="239" t="s">
        <v>90</v>
      </c>
      <c r="O42" s="239" t="s">
        <v>90</v>
      </c>
      <c r="P42" s="239" t="s">
        <v>90</v>
      </c>
      <c r="Q42" s="240" t="s">
        <v>90</v>
      </c>
    </row>
    <row r="43" spans="1:17">
      <c r="A43" s="237" t="s">
        <v>380</v>
      </c>
      <c r="B43" s="238">
        <v>907</v>
      </c>
      <c r="C43" s="239"/>
      <c r="D43" s="239"/>
      <c r="E43" s="239">
        <v>407</v>
      </c>
      <c r="F43" s="239"/>
      <c r="G43" s="239">
        <v>637</v>
      </c>
      <c r="H43" s="239">
        <v>607</v>
      </c>
      <c r="I43" s="240"/>
      <c r="J43" s="238">
        <v>957</v>
      </c>
      <c r="K43" s="239" t="s">
        <v>90</v>
      </c>
      <c r="L43" s="239">
        <v>457</v>
      </c>
      <c r="M43" s="239">
        <v>457</v>
      </c>
      <c r="N43" s="239" t="s">
        <v>90</v>
      </c>
      <c r="O43" s="239">
        <v>687</v>
      </c>
      <c r="P43" s="239">
        <v>657</v>
      </c>
      <c r="Q43" s="240" t="s">
        <v>90</v>
      </c>
    </row>
    <row r="44" spans="1:17">
      <c r="A44" s="237" t="s">
        <v>381</v>
      </c>
      <c r="B44" s="238"/>
      <c r="C44" s="239"/>
      <c r="D44" s="239"/>
      <c r="E44" s="239">
        <v>408</v>
      </c>
      <c r="F44" s="239"/>
      <c r="G44" s="239">
        <v>638</v>
      </c>
      <c r="H44" s="239">
        <v>608</v>
      </c>
      <c r="I44" s="240"/>
      <c r="J44" s="238">
        <v>958</v>
      </c>
      <c r="K44" s="239" t="s">
        <v>90</v>
      </c>
      <c r="L44" s="239" t="s">
        <v>90</v>
      </c>
      <c r="M44" s="239">
        <v>458</v>
      </c>
      <c r="N44" s="239" t="s">
        <v>90</v>
      </c>
      <c r="O44" s="239" t="s">
        <v>90</v>
      </c>
      <c r="P44" s="239" t="s">
        <v>90</v>
      </c>
      <c r="Q44" s="240" t="s">
        <v>90</v>
      </c>
    </row>
    <row r="45" spans="1:17">
      <c r="A45" s="237" t="s">
        <v>382</v>
      </c>
      <c r="B45" s="238"/>
      <c r="C45" s="239"/>
      <c r="D45" s="239"/>
      <c r="E45" s="239">
        <v>408</v>
      </c>
      <c r="F45" s="239"/>
      <c r="G45" s="239">
        <v>638</v>
      </c>
      <c r="H45" s="239">
        <v>608</v>
      </c>
      <c r="I45" s="240"/>
      <c r="J45" s="238">
        <v>958</v>
      </c>
      <c r="K45" s="239" t="s">
        <v>90</v>
      </c>
      <c r="L45" s="239" t="s">
        <v>90</v>
      </c>
      <c r="M45" s="239">
        <v>458</v>
      </c>
      <c r="N45" s="239" t="s">
        <v>90</v>
      </c>
      <c r="O45" s="239" t="s">
        <v>90</v>
      </c>
      <c r="P45" s="239" t="s">
        <v>90</v>
      </c>
      <c r="Q45" s="240" t="s">
        <v>90</v>
      </c>
    </row>
    <row r="46" spans="1:17">
      <c r="A46" s="237" t="s">
        <v>383</v>
      </c>
      <c r="B46" s="238">
        <v>908</v>
      </c>
      <c r="C46" s="239"/>
      <c r="D46" s="239"/>
      <c r="E46" s="239">
        <v>408</v>
      </c>
      <c r="F46" s="239"/>
      <c r="G46" s="239">
        <v>638</v>
      </c>
      <c r="H46" s="239">
        <v>608</v>
      </c>
      <c r="I46" s="240"/>
      <c r="J46" s="238">
        <v>958</v>
      </c>
      <c r="K46" s="239" t="s">
        <v>90</v>
      </c>
      <c r="L46" s="239" t="s">
        <v>90</v>
      </c>
      <c r="M46" s="239">
        <v>458</v>
      </c>
      <c r="N46" s="239" t="s">
        <v>90</v>
      </c>
      <c r="O46" s="239" t="s">
        <v>90</v>
      </c>
      <c r="P46" s="239" t="s">
        <v>90</v>
      </c>
      <c r="Q46" s="240" t="s">
        <v>90</v>
      </c>
    </row>
    <row r="47" spans="1:17">
      <c r="A47" s="237" t="s">
        <v>384</v>
      </c>
      <c r="B47" s="238"/>
      <c r="C47" s="239"/>
      <c r="D47" s="239"/>
      <c r="E47" s="239">
        <v>408</v>
      </c>
      <c r="F47" s="239"/>
      <c r="G47" s="239">
        <v>638</v>
      </c>
      <c r="H47" s="239">
        <v>608</v>
      </c>
      <c r="I47" s="240"/>
      <c r="J47" s="238">
        <v>958</v>
      </c>
      <c r="K47" s="239" t="s">
        <v>90</v>
      </c>
      <c r="L47" s="239" t="s">
        <v>90</v>
      </c>
      <c r="M47" s="239">
        <v>458</v>
      </c>
      <c r="N47" s="239" t="s">
        <v>90</v>
      </c>
      <c r="O47" s="239" t="s">
        <v>90</v>
      </c>
      <c r="P47" s="239" t="s">
        <v>90</v>
      </c>
      <c r="Q47" s="240" t="s">
        <v>90</v>
      </c>
    </row>
    <row r="48" spans="1:17">
      <c r="A48" s="237" t="s">
        <v>385</v>
      </c>
      <c r="B48" s="238" t="s">
        <v>386</v>
      </c>
      <c r="C48" s="239"/>
      <c r="D48" s="239"/>
      <c r="E48" s="239" t="s">
        <v>387</v>
      </c>
      <c r="F48" s="239"/>
      <c r="G48" s="239" t="s">
        <v>388</v>
      </c>
      <c r="H48" s="239" t="s">
        <v>388</v>
      </c>
      <c r="I48" s="240"/>
      <c r="J48" s="238">
        <v>91</v>
      </c>
      <c r="K48" s="239"/>
      <c r="L48" s="239"/>
      <c r="M48" s="239">
        <v>491</v>
      </c>
      <c r="N48" s="239"/>
      <c r="O48" s="239">
        <v>61</v>
      </c>
      <c r="P48" s="239">
        <v>61</v>
      </c>
      <c r="Q48" s="240"/>
    </row>
    <row r="49" spans="1:17">
      <c r="A49" s="237" t="s">
        <v>389</v>
      </c>
      <c r="B49" s="238"/>
      <c r="C49" s="239"/>
      <c r="D49" s="239"/>
      <c r="E49" s="239">
        <v>403</v>
      </c>
      <c r="F49" s="239"/>
      <c r="G49" s="239">
        <v>633</v>
      </c>
      <c r="H49" s="239">
        <v>603</v>
      </c>
      <c r="I49" s="240"/>
      <c r="J49" s="238">
        <v>953</v>
      </c>
      <c r="K49" s="239" t="s">
        <v>90</v>
      </c>
      <c r="L49" s="239" t="s">
        <v>90</v>
      </c>
      <c r="M49" s="239">
        <v>453</v>
      </c>
      <c r="N49" s="239" t="s">
        <v>90</v>
      </c>
      <c r="O49" s="239" t="s">
        <v>90</v>
      </c>
      <c r="P49" s="239" t="s">
        <v>90</v>
      </c>
      <c r="Q49" s="240" t="s">
        <v>90</v>
      </c>
    </row>
    <row r="50" spans="1:17">
      <c r="A50" s="237" t="s">
        <v>390</v>
      </c>
      <c r="B50" s="238"/>
      <c r="C50" s="239"/>
      <c r="D50" s="239"/>
      <c r="E50" s="239">
        <v>408</v>
      </c>
      <c r="F50" s="239"/>
      <c r="G50" s="239">
        <v>638</v>
      </c>
      <c r="H50" s="239">
        <v>608</v>
      </c>
      <c r="I50" s="240"/>
      <c r="J50" s="238">
        <v>958</v>
      </c>
      <c r="K50" s="239" t="s">
        <v>90</v>
      </c>
      <c r="L50" s="239" t="s">
        <v>90</v>
      </c>
      <c r="M50" s="239">
        <v>458</v>
      </c>
      <c r="N50" s="239" t="s">
        <v>90</v>
      </c>
      <c r="O50" s="239" t="s">
        <v>90</v>
      </c>
      <c r="P50" s="239" t="s">
        <v>90</v>
      </c>
      <c r="Q50" s="240" t="s">
        <v>90</v>
      </c>
    </row>
    <row r="51" spans="1:17">
      <c r="A51" s="237" t="s">
        <v>391</v>
      </c>
      <c r="B51" s="238"/>
      <c r="C51" s="239"/>
      <c r="D51" s="239"/>
      <c r="E51" s="239">
        <v>402</v>
      </c>
      <c r="F51" s="239">
        <v>420</v>
      </c>
      <c r="G51" s="239">
        <v>632</v>
      </c>
      <c r="H51" s="239">
        <v>602</v>
      </c>
      <c r="I51" s="240">
        <v>620</v>
      </c>
      <c r="J51" s="238">
        <v>952</v>
      </c>
      <c r="K51" s="239">
        <v>970</v>
      </c>
      <c r="L51" s="239" t="s">
        <v>90</v>
      </c>
      <c r="M51" s="239">
        <v>452</v>
      </c>
      <c r="N51" s="239">
        <v>470</v>
      </c>
      <c r="O51" s="239" t="s">
        <v>90</v>
      </c>
      <c r="P51" s="239" t="s">
        <v>90</v>
      </c>
      <c r="Q51" s="240" t="s">
        <v>90</v>
      </c>
    </row>
    <row r="52" spans="1:17">
      <c r="A52" s="237" t="s">
        <v>392</v>
      </c>
      <c r="B52" s="238"/>
      <c r="C52" s="239"/>
      <c r="D52" s="239"/>
      <c r="E52" s="239">
        <v>408</v>
      </c>
      <c r="F52" s="239"/>
      <c r="G52" s="239">
        <v>638</v>
      </c>
      <c r="H52" s="239">
        <v>608</v>
      </c>
      <c r="I52" s="240"/>
      <c r="J52" s="238" t="s">
        <v>90</v>
      </c>
      <c r="K52" s="239" t="s">
        <v>90</v>
      </c>
      <c r="L52" s="239" t="s">
        <v>90</v>
      </c>
      <c r="M52" s="239" t="s">
        <v>90</v>
      </c>
      <c r="N52" s="239" t="s">
        <v>90</v>
      </c>
      <c r="O52" s="239" t="s">
        <v>90</v>
      </c>
      <c r="P52" s="239" t="s">
        <v>90</v>
      </c>
      <c r="Q52" s="240" t="s">
        <v>90</v>
      </c>
    </row>
    <row r="53" spans="1:17">
      <c r="A53" s="237" t="s">
        <v>393</v>
      </c>
      <c r="B53" s="238"/>
      <c r="C53" s="239"/>
      <c r="D53" s="239"/>
      <c r="E53" s="239">
        <v>408</v>
      </c>
      <c r="F53" s="239"/>
      <c r="G53" s="239">
        <v>638</v>
      </c>
      <c r="H53" s="239">
        <v>608</v>
      </c>
      <c r="I53" s="240"/>
      <c r="J53" s="238">
        <v>958</v>
      </c>
      <c r="K53" s="239" t="s">
        <v>90</v>
      </c>
      <c r="L53" s="239" t="s">
        <v>90</v>
      </c>
      <c r="M53" s="239">
        <v>458</v>
      </c>
      <c r="N53" s="239" t="s">
        <v>90</v>
      </c>
      <c r="O53" s="239" t="s">
        <v>90</v>
      </c>
      <c r="P53" s="239" t="s">
        <v>90</v>
      </c>
      <c r="Q53" s="240" t="s">
        <v>90</v>
      </c>
    </row>
    <row r="54" spans="1:17" ht="25.5">
      <c r="A54" s="237" t="s">
        <v>394</v>
      </c>
      <c r="B54" s="238"/>
      <c r="C54" s="239"/>
      <c r="D54" s="239"/>
      <c r="E54" s="239">
        <v>403</v>
      </c>
      <c r="F54" s="239"/>
      <c r="G54" s="239">
        <v>633</v>
      </c>
      <c r="H54" s="239">
        <v>603</v>
      </c>
      <c r="I54" s="240"/>
      <c r="J54" s="238" t="s">
        <v>90</v>
      </c>
      <c r="K54" s="239" t="s">
        <v>90</v>
      </c>
      <c r="L54" s="239" t="s">
        <v>90</v>
      </c>
      <c r="M54" s="239" t="s">
        <v>90</v>
      </c>
      <c r="N54" s="239" t="s">
        <v>90</v>
      </c>
      <c r="O54" s="239" t="s">
        <v>90</v>
      </c>
      <c r="P54" s="239" t="s">
        <v>90</v>
      </c>
      <c r="Q54" s="240" t="s">
        <v>90</v>
      </c>
    </row>
    <row r="55" spans="1:17">
      <c r="A55" s="237" t="s">
        <v>395</v>
      </c>
      <c r="B55" s="238">
        <v>906</v>
      </c>
      <c r="C55" s="239">
        <v>921</v>
      </c>
      <c r="D55" s="239">
        <v>406</v>
      </c>
      <c r="E55" s="239">
        <v>406</v>
      </c>
      <c r="F55" s="239">
        <v>421</v>
      </c>
      <c r="G55" s="239">
        <v>636</v>
      </c>
      <c r="H55" s="239">
        <v>606</v>
      </c>
      <c r="I55" s="240">
        <v>621</v>
      </c>
      <c r="J55" s="238">
        <v>956</v>
      </c>
      <c r="K55" s="239">
        <v>971</v>
      </c>
      <c r="L55" s="239">
        <v>456</v>
      </c>
      <c r="M55" s="239">
        <v>456</v>
      </c>
      <c r="N55" s="239">
        <v>471</v>
      </c>
      <c r="O55" s="239">
        <v>686</v>
      </c>
      <c r="P55" s="239">
        <v>656</v>
      </c>
      <c r="Q55" s="240">
        <v>671</v>
      </c>
    </row>
    <row r="56" spans="1:17">
      <c r="A56" s="237" t="s">
        <v>396</v>
      </c>
      <c r="B56" s="238">
        <v>912</v>
      </c>
      <c r="C56" s="239"/>
      <c r="D56" s="239">
        <v>412</v>
      </c>
      <c r="E56" s="239">
        <v>412</v>
      </c>
      <c r="F56" s="239"/>
      <c r="G56" s="239">
        <v>642</v>
      </c>
      <c r="H56" s="239">
        <v>612</v>
      </c>
      <c r="I56" s="240"/>
      <c r="J56" s="238" t="s">
        <v>90</v>
      </c>
      <c r="K56" s="239" t="s">
        <v>90</v>
      </c>
      <c r="L56" s="239" t="s">
        <v>90</v>
      </c>
      <c r="M56" s="239" t="s">
        <v>90</v>
      </c>
      <c r="N56" s="239" t="s">
        <v>90</v>
      </c>
      <c r="O56" s="239" t="s">
        <v>90</v>
      </c>
      <c r="P56" s="239" t="s">
        <v>90</v>
      </c>
      <c r="Q56" s="240" t="s">
        <v>90</v>
      </c>
    </row>
    <row r="57" spans="1:17">
      <c r="A57" s="237" t="s">
        <v>397</v>
      </c>
      <c r="B57" s="238">
        <v>906</v>
      </c>
      <c r="C57" s="239">
        <v>921</v>
      </c>
      <c r="D57" s="239">
        <v>406</v>
      </c>
      <c r="E57" s="239">
        <v>406</v>
      </c>
      <c r="F57" s="239">
        <v>421</v>
      </c>
      <c r="G57" s="239">
        <v>636</v>
      </c>
      <c r="H57" s="239">
        <v>606</v>
      </c>
      <c r="I57" s="240">
        <v>621</v>
      </c>
      <c r="J57" s="238">
        <v>956</v>
      </c>
      <c r="K57" s="239">
        <v>971</v>
      </c>
      <c r="L57" s="239">
        <v>456</v>
      </c>
      <c r="M57" s="239">
        <v>456</v>
      </c>
      <c r="N57" s="239">
        <v>471</v>
      </c>
      <c r="O57" s="239">
        <v>686</v>
      </c>
      <c r="P57" s="239">
        <v>656</v>
      </c>
      <c r="Q57" s="240">
        <v>671</v>
      </c>
    </row>
    <row r="58" spans="1:17">
      <c r="A58" s="237" t="s">
        <v>398</v>
      </c>
      <c r="B58" s="238"/>
      <c r="C58" s="239"/>
      <c r="D58" s="239"/>
      <c r="E58" s="239">
        <v>408</v>
      </c>
      <c r="F58" s="239"/>
      <c r="G58" s="239">
        <v>638</v>
      </c>
      <c r="H58" s="239">
        <v>608</v>
      </c>
      <c r="I58" s="240"/>
      <c r="J58" s="238" t="s">
        <v>90</v>
      </c>
      <c r="K58" s="239" t="s">
        <v>90</v>
      </c>
      <c r="L58" s="239" t="s">
        <v>90</v>
      </c>
      <c r="M58" s="239" t="s">
        <v>90</v>
      </c>
      <c r="N58" s="239" t="s">
        <v>90</v>
      </c>
      <c r="O58" s="239" t="s">
        <v>90</v>
      </c>
      <c r="P58" s="239" t="s">
        <v>90</v>
      </c>
      <c r="Q58" s="240" t="s">
        <v>90</v>
      </c>
    </row>
    <row r="59" spans="1:17">
      <c r="A59" s="237" t="s">
        <v>399</v>
      </c>
      <c r="B59" s="238"/>
      <c r="C59" s="239"/>
      <c r="D59" s="239"/>
      <c r="E59" s="239">
        <v>408</v>
      </c>
      <c r="F59" s="239"/>
      <c r="G59" s="239">
        <v>638</v>
      </c>
      <c r="H59" s="239">
        <v>608</v>
      </c>
      <c r="I59" s="240"/>
      <c r="J59" s="238" t="s">
        <v>90</v>
      </c>
      <c r="K59" s="239" t="s">
        <v>90</v>
      </c>
      <c r="L59" s="239" t="s">
        <v>90</v>
      </c>
      <c r="M59" s="239" t="s">
        <v>90</v>
      </c>
      <c r="N59" s="239" t="s">
        <v>90</v>
      </c>
      <c r="O59" s="239" t="s">
        <v>90</v>
      </c>
      <c r="P59" s="239" t="s">
        <v>90</v>
      </c>
      <c r="Q59" s="240" t="s">
        <v>90</v>
      </c>
    </row>
    <row r="60" spans="1:17">
      <c r="A60" s="237" t="s">
        <v>400</v>
      </c>
      <c r="B60" s="238"/>
      <c r="C60" s="239"/>
      <c r="D60" s="239"/>
      <c r="E60" s="239">
        <v>408</v>
      </c>
      <c r="F60" s="239"/>
      <c r="G60" s="239">
        <v>638</v>
      </c>
      <c r="H60" s="239">
        <v>608</v>
      </c>
      <c r="I60" s="240"/>
      <c r="J60" s="238" t="s">
        <v>90</v>
      </c>
      <c r="K60" s="239" t="s">
        <v>90</v>
      </c>
      <c r="L60" s="239" t="s">
        <v>90</v>
      </c>
      <c r="M60" s="239" t="s">
        <v>90</v>
      </c>
      <c r="N60" s="239" t="s">
        <v>90</v>
      </c>
      <c r="O60" s="239" t="s">
        <v>90</v>
      </c>
      <c r="P60" s="239" t="s">
        <v>90</v>
      </c>
      <c r="Q60" s="240" t="s">
        <v>90</v>
      </c>
    </row>
    <row r="61" spans="1:17">
      <c r="A61" s="237" t="s">
        <v>401</v>
      </c>
      <c r="B61" s="238"/>
      <c r="C61" s="239"/>
      <c r="D61" s="239"/>
      <c r="E61" s="239">
        <v>408</v>
      </c>
      <c r="F61" s="239"/>
      <c r="G61" s="239">
        <v>638</v>
      </c>
      <c r="H61" s="239">
        <v>608</v>
      </c>
      <c r="I61" s="240"/>
      <c r="J61" s="238" t="s">
        <v>90</v>
      </c>
      <c r="K61" s="239" t="s">
        <v>90</v>
      </c>
      <c r="L61" s="239" t="s">
        <v>90</v>
      </c>
      <c r="M61" s="239" t="s">
        <v>90</v>
      </c>
      <c r="N61" s="239" t="s">
        <v>90</v>
      </c>
      <c r="O61" s="239" t="s">
        <v>90</v>
      </c>
      <c r="P61" s="239" t="s">
        <v>90</v>
      </c>
      <c r="Q61" s="240" t="s">
        <v>90</v>
      </c>
    </row>
    <row r="62" spans="1:17">
      <c r="A62" s="237" t="s">
        <v>402</v>
      </c>
      <c r="B62" s="238">
        <v>906</v>
      </c>
      <c r="C62" s="239">
        <v>921</v>
      </c>
      <c r="D62" s="239">
        <v>406</v>
      </c>
      <c r="E62" s="239">
        <v>406</v>
      </c>
      <c r="F62" s="239">
        <v>421</v>
      </c>
      <c r="G62" s="239">
        <v>636</v>
      </c>
      <c r="H62" s="239">
        <v>606</v>
      </c>
      <c r="I62" s="240">
        <v>621</v>
      </c>
      <c r="J62" s="238">
        <v>956</v>
      </c>
      <c r="K62" s="239">
        <v>971</v>
      </c>
      <c r="L62" s="239">
        <v>456</v>
      </c>
      <c r="M62" s="239">
        <v>456</v>
      </c>
      <c r="N62" s="239">
        <v>471</v>
      </c>
      <c r="O62" s="239">
        <v>686</v>
      </c>
      <c r="P62" s="239">
        <v>656</v>
      </c>
      <c r="Q62" s="240">
        <v>671</v>
      </c>
    </row>
    <row r="63" spans="1:17">
      <c r="A63" s="237" t="s">
        <v>403</v>
      </c>
      <c r="B63" s="238"/>
      <c r="C63" s="239"/>
      <c r="D63" s="239"/>
      <c r="E63" s="239">
        <v>408</v>
      </c>
      <c r="F63" s="239"/>
      <c r="G63" s="239">
        <v>638</v>
      </c>
      <c r="H63" s="239">
        <v>608</v>
      </c>
      <c r="I63" s="240"/>
      <c r="J63" s="238">
        <v>958</v>
      </c>
      <c r="K63" s="239" t="s">
        <v>90</v>
      </c>
      <c r="L63" s="239" t="s">
        <v>90</v>
      </c>
      <c r="M63" s="239">
        <v>458</v>
      </c>
      <c r="N63" s="239" t="s">
        <v>90</v>
      </c>
      <c r="O63" s="239" t="s">
        <v>90</v>
      </c>
      <c r="P63" s="239" t="s">
        <v>90</v>
      </c>
      <c r="Q63" s="240" t="s">
        <v>90</v>
      </c>
    </row>
    <row r="64" spans="1:17">
      <c r="A64" s="237" t="s">
        <v>404</v>
      </c>
      <c r="B64" s="238">
        <v>908</v>
      </c>
      <c r="C64" s="239"/>
      <c r="D64" s="239"/>
      <c r="E64" s="239">
        <v>408</v>
      </c>
      <c r="F64" s="239"/>
      <c r="G64" s="239">
        <v>638</v>
      </c>
      <c r="H64" s="239">
        <v>608</v>
      </c>
      <c r="I64" s="240"/>
      <c r="J64" s="238">
        <v>958</v>
      </c>
      <c r="K64" s="239" t="s">
        <v>90</v>
      </c>
      <c r="L64" s="239" t="s">
        <v>90</v>
      </c>
      <c r="M64" s="239">
        <v>458</v>
      </c>
      <c r="N64" s="239" t="s">
        <v>90</v>
      </c>
      <c r="O64" s="239" t="s">
        <v>90</v>
      </c>
      <c r="P64" s="239" t="s">
        <v>90</v>
      </c>
      <c r="Q64" s="240" t="s">
        <v>90</v>
      </c>
    </row>
    <row r="65" spans="1:17">
      <c r="A65" s="237" t="s">
        <v>405</v>
      </c>
      <c r="B65" s="238"/>
      <c r="C65" s="239"/>
      <c r="D65" s="239"/>
      <c r="E65" s="239">
        <v>402</v>
      </c>
      <c r="F65" s="239">
        <v>420</v>
      </c>
      <c r="G65" s="239">
        <v>632</v>
      </c>
      <c r="H65" s="239">
        <v>602</v>
      </c>
      <c r="I65" s="240">
        <v>620</v>
      </c>
      <c r="J65" s="238">
        <v>952</v>
      </c>
      <c r="K65" s="239">
        <v>970</v>
      </c>
      <c r="L65" s="239" t="s">
        <v>90</v>
      </c>
      <c r="M65" s="239">
        <v>452</v>
      </c>
      <c r="N65" s="239">
        <v>470</v>
      </c>
      <c r="O65" s="239" t="s">
        <v>90</v>
      </c>
      <c r="P65" s="239" t="s">
        <v>90</v>
      </c>
      <c r="Q65" s="240" t="s">
        <v>90</v>
      </c>
    </row>
    <row r="66" spans="1:17">
      <c r="A66" s="237" t="s">
        <v>406</v>
      </c>
      <c r="B66" s="238">
        <v>905</v>
      </c>
      <c r="C66" s="239"/>
      <c r="D66" s="239"/>
      <c r="E66" s="239">
        <v>405</v>
      </c>
      <c r="F66" s="239"/>
      <c r="G66" s="239">
        <v>635</v>
      </c>
      <c r="H66" s="239">
        <v>605</v>
      </c>
      <c r="I66" s="240"/>
      <c r="J66" s="238">
        <v>955</v>
      </c>
      <c r="K66" s="239" t="s">
        <v>90</v>
      </c>
      <c r="L66" s="239" t="s">
        <v>90</v>
      </c>
      <c r="M66" s="239">
        <v>455</v>
      </c>
      <c r="N66" s="239" t="s">
        <v>90</v>
      </c>
      <c r="O66" s="239" t="s">
        <v>90</v>
      </c>
      <c r="P66" s="239" t="s">
        <v>90</v>
      </c>
      <c r="Q66" s="240" t="s">
        <v>90</v>
      </c>
    </row>
    <row r="67" spans="1:17">
      <c r="A67" s="237" t="s">
        <v>407</v>
      </c>
      <c r="B67" s="238">
        <v>907</v>
      </c>
      <c r="C67" s="239"/>
      <c r="D67" s="239">
        <v>407</v>
      </c>
      <c r="E67" s="239">
        <v>407</v>
      </c>
      <c r="F67" s="239"/>
      <c r="G67" s="239">
        <v>637</v>
      </c>
      <c r="H67" s="239">
        <v>607</v>
      </c>
      <c r="I67" s="240"/>
      <c r="J67" s="238">
        <v>957</v>
      </c>
      <c r="K67" s="239" t="s">
        <v>90</v>
      </c>
      <c r="L67" s="239">
        <v>457</v>
      </c>
      <c r="M67" s="239">
        <v>457</v>
      </c>
      <c r="N67" s="239" t="s">
        <v>90</v>
      </c>
      <c r="O67" s="239">
        <v>687</v>
      </c>
      <c r="P67" s="239">
        <v>657</v>
      </c>
      <c r="Q67" s="240" t="s">
        <v>90</v>
      </c>
    </row>
    <row r="68" spans="1:17">
      <c r="A68" s="237" t="s">
        <v>408</v>
      </c>
      <c r="B68" s="238">
        <v>903</v>
      </c>
      <c r="C68" s="239"/>
      <c r="D68" s="239">
        <v>403</v>
      </c>
      <c r="E68" s="239">
        <v>403</v>
      </c>
      <c r="F68" s="239"/>
      <c r="G68" s="239">
        <v>633</v>
      </c>
      <c r="H68" s="239">
        <v>603</v>
      </c>
      <c r="I68" s="240"/>
      <c r="J68" s="238">
        <v>953</v>
      </c>
      <c r="K68" s="239" t="s">
        <v>90</v>
      </c>
      <c r="L68" s="239">
        <v>453</v>
      </c>
      <c r="M68" s="239">
        <v>453</v>
      </c>
      <c r="N68" s="239" t="s">
        <v>90</v>
      </c>
      <c r="O68" s="239">
        <v>683</v>
      </c>
      <c r="P68" s="239">
        <v>653</v>
      </c>
      <c r="Q68" s="240" t="s">
        <v>90</v>
      </c>
    </row>
    <row r="69" spans="1:17">
      <c r="A69" s="237" t="s">
        <v>409</v>
      </c>
      <c r="B69" s="238"/>
      <c r="C69" s="239"/>
      <c r="D69" s="239"/>
      <c r="E69" s="239">
        <v>408</v>
      </c>
      <c r="F69" s="239"/>
      <c r="G69" s="239">
        <v>638</v>
      </c>
      <c r="H69" s="239">
        <v>608</v>
      </c>
      <c r="I69" s="240"/>
      <c r="J69" s="238">
        <v>958</v>
      </c>
      <c r="K69" s="239" t="s">
        <v>90</v>
      </c>
      <c r="L69" s="239" t="s">
        <v>90</v>
      </c>
      <c r="M69" s="239">
        <v>458</v>
      </c>
      <c r="N69" s="239" t="s">
        <v>90</v>
      </c>
      <c r="O69" s="239" t="s">
        <v>90</v>
      </c>
      <c r="P69" s="239" t="s">
        <v>90</v>
      </c>
      <c r="Q69" s="240" t="s">
        <v>90</v>
      </c>
    </row>
    <row r="70" spans="1:17">
      <c r="A70" s="237" t="s">
        <v>410</v>
      </c>
      <c r="B70" s="238"/>
      <c r="C70" s="239"/>
      <c r="D70" s="239"/>
      <c r="E70" s="239">
        <v>402</v>
      </c>
      <c r="F70" s="239">
        <v>420</v>
      </c>
      <c r="G70" s="239">
        <v>632</v>
      </c>
      <c r="H70" s="239">
        <v>602</v>
      </c>
      <c r="I70" s="240">
        <v>620</v>
      </c>
      <c r="J70" s="238">
        <v>952</v>
      </c>
      <c r="K70" s="239">
        <v>970</v>
      </c>
      <c r="L70" s="239" t="s">
        <v>90</v>
      </c>
      <c r="M70" s="239">
        <v>452</v>
      </c>
      <c r="N70" s="239">
        <v>470</v>
      </c>
      <c r="O70" s="239" t="s">
        <v>90</v>
      </c>
      <c r="P70" s="239" t="s">
        <v>90</v>
      </c>
      <c r="Q70" s="240" t="s">
        <v>90</v>
      </c>
    </row>
    <row r="71" spans="1:17">
      <c r="A71" s="237" t="s">
        <v>411</v>
      </c>
      <c r="B71" s="238">
        <v>902</v>
      </c>
      <c r="C71" s="239">
        <v>920</v>
      </c>
      <c r="D71" s="239">
        <v>402</v>
      </c>
      <c r="E71" s="239">
        <v>402</v>
      </c>
      <c r="F71" s="239">
        <v>420</v>
      </c>
      <c r="G71" s="239">
        <v>632</v>
      </c>
      <c r="H71" s="239">
        <v>602</v>
      </c>
      <c r="I71" s="240">
        <v>620</v>
      </c>
      <c r="J71" s="238">
        <v>952</v>
      </c>
      <c r="K71" s="239">
        <v>970</v>
      </c>
      <c r="L71" s="239">
        <v>452</v>
      </c>
      <c r="M71" s="239">
        <v>452</v>
      </c>
      <c r="N71" s="239">
        <v>470</v>
      </c>
      <c r="O71" s="239">
        <v>682</v>
      </c>
      <c r="P71" s="239">
        <v>652</v>
      </c>
      <c r="Q71" s="240">
        <v>670</v>
      </c>
    </row>
    <row r="72" spans="1:17">
      <c r="A72" s="237" t="s">
        <v>412</v>
      </c>
      <c r="B72" s="238"/>
      <c r="C72" s="239"/>
      <c r="D72" s="239"/>
      <c r="E72" s="239">
        <v>408</v>
      </c>
      <c r="F72" s="239"/>
      <c r="G72" s="239">
        <v>638</v>
      </c>
      <c r="H72" s="239">
        <v>608</v>
      </c>
      <c r="I72" s="240"/>
      <c r="J72" s="238" t="s">
        <v>90</v>
      </c>
      <c r="K72" s="239" t="s">
        <v>90</v>
      </c>
      <c r="L72" s="239" t="s">
        <v>90</v>
      </c>
      <c r="M72" s="239" t="s">
        <v>90</v>
      </c>
      <c r="N72" s="239" t="s">
        <v>90</v>
      </c>
      <c r="O72" s="239" t="s">
        <v>90</v>
      </c>
      <c r="P72" s="239" t="s">
        <v>90</v>
      </c>
      <c r="Q72" s="240" t="s">
        <v>90</v>
      </c>
    </row>
    <row r="73" spans="1:17">
      <c r="A73" s="237" t="s">
        <v>413</v>
      </c>
      <c r="B73" s="238">
        <v>906</v>
      </c>
      <c r="C73" s="239">
        <v>921</v>
      </c>
      <c r="D73" s="239">
        <v>406</v>
      </c>
      <c r="E73" s="239">
        <v>406</v>
      </c>
      <c r="F73" s="239">
        <v>421</v>
      </c>
      <c r="G73" s="239">
        <v>636</v>
      </c>
      <c r="H73" s="239">
        <v>606</v>
      </c>
      <c r="I73" s="240">
        <v>621</v>
      </c>
      <c r="J73" s="238">
        <v>956</v>
      </c>
      <c r="K73" s="239">
        <v>971</v>
      </c>
      <c r="L73" s="239">
        <v>456</v>
      </c>
      <c r="M73" s="239">
        <v>456</v>
      </c>
      <c r="N73" s="239">
        <v>471</v>
      </c>
      <c r="O73" s="239">
        <v>686</v>
      </c>
      <c r="P73" s="239">
        <v>656</v>
      </c>
      <c r="Q73" s="240">
        <v>671</v>
      </c>
    </row>
    <row r="74" spans="1:17">
      <c r="A74" s="237" t="s">
        <v>414</v>
      </c>
      <c r="B74" s="238">
        <v>905</v>
      </c>
      <c r="C74" s="239"/>
      <c r="D74" s="239"/>
      <c r="E74" s="239">
        <v>405</v>
      </c>
      <c r="F74" s="239"/>
      <c r="G74" s="239">
        <v>635</v>
      </c>
      <c r="H74" s="239">
        <v>605</v>
      </c>
      <c r="I74" s="240"/>
      <c r="J74" s="238">
        <v>955</v>
      </c>
      <c r="K74" s="239" t="s">
        <v>90</v>
      </c>
      <c r="L74" s="239" t="s">
        <v>90</v>
      </c>
      <c r="M74" s="239">
        <v>455</v>
      </c>
      <c r="N74" s="239" t="s">
        <v>90</v>
      </c>
      <c r="O74" s="239">
        <v>685</v>
      </c>
      <c r="P74" s="239">
        <v>655</v>
      </c>
      <c r="Q74" s="240" t="s">
        <v>90</v>
      </c>
    </row>
    <row r="75" spans="1:17">
      <c r="A75" s="237" t="s">
        <v>415</v>
      </c>
      <c r="B75" s="238"/>
      <c r="C75" s="239"/>
      <c r="D75" s="239">
        <v>406</v>
      </c>
      <c r="E75" s="239">
        <v>406</v>
      </c>
      <c r="F75" s="239">
        <v>421</v>
      </c>
      <c r="G75" s="239">
        <v>636</v>
      </c>
      <c r="H75" s="239">
        <v>606</v>
      </c>
      <c r="I75" s="240">
        <v>621</v>
      </c>
      <c r="J75" s="238">
        <v>956</v>
      </c>
      <c r="K75" s="239">
        <v>971</v>
      </c>
      <c r="L75" s="239">
        <v>456</v>
      </c>
      <c r="M75" s="239">
        <v>456</v>
      </c>
      <c r="N75" s="239">
        <v>471</v>
      </c>
      <c r="O75" s="239">
        <v>686</v>
      </c>
      <c r="P75" s="239">
        <v>656</v>
      </c>
      <c r="Q75" s="240">
        <v>671</v>
      </c>
    </row>
    <row r="76" spans="1:17">
      <c r="A76" s="237" t="s">
        <v>416</v>
      </c>
      <c r="B76" s="238">
        <v>901</v>
      </c>
      <c r="C76" s="239"/>
      <c r="D76" s="239">
        <v>401</v>
      </c>
      <c r="E76" s="239">
        <v>401</v>
      </c>
      <c r="F76" s="239"/>
      <c r="G76" s="239">
        <v>631</v>
      </c>
      <c r="H76" s="239">
        <v>601</v>
      </c>
      <c r="I76" s="240"/>
      <c r="J76" s="238">
        <v>951</v>
      </c>
      <c r="K76" s="239" t="s">
        <v>90</v>
      </c>
      <c r="L76" s="239">
        <v>451</v>
      </c>
      <c r="M76" s="239">
        <v>451</v>
      </c>
      <c r="N76" s="239" t="s">
        <v>90</v>
      </c>
      <c r="O76" s="239">
        <v>681</v>
      </c>
      <c r="P76" s="239">
        <v>651</v>
      </c>
      <c r="Q76" s="240" t="s">
        <v>90</v>
      </c>
    </row>
    <row r="77" spans="1:17">
      <c r="A77" s="237" t="s">
        <v>417</v>
      </c>
      <c r="B77" s="238"/>
      <c r="C77" s="239"/>
      <c r="D77" s="239"/>
      <c r="E77" s="239">
        <v>408</v>
      </c>
      <c r="F77" s="239"/>
      <c r="G77" s="239">
        <v>638</v>
      </c>
      <c r="H77" s="239">
        <v>608</v>
      </c>
      <c r="I77" s="240"/>
      <c r="J77" s="238" t="s">
        <v>90</v>
      </c>
      <c r="K77" s="239" t="s">
        <v>90</v>
      </c>
      <c r="L77" s="239" t="s">
        <v>90</v>
      </c>
      <c r="M77" s="239" t="s">
        <v>90</v>
      </c>
      <c r="N77" s="239" t="s">
        <v>90</v>
      </c>
      <c r="O77" s="239" t="s">
        <v>90</v>
      </c>
      <c r="P77" s="239" t="s">
        <v>90</v>
      </c>
      <c r="Q77" s="240" t="s">
        <v>90</v>
      </c>
    </row>
    <row r="78" spans="1:17">
      <c r="A78" s="237" t="s">
        <v>418</v>
      </c>
      <c r="B78" s="238"/>
      <c r="C78" s="239"/>
      <c r="D78" s="239"/>
      <c r="E78" s="239">
        <v>408</v>
      </c>
      <c r="F78" s="239"/>
      <c r="G78" s="239">
        <v>638</v>
      </c>
      <c r="H78" s="239">
        <v>608</v>
      </c>
      <c r="I78" s="240"/>
      <c r="J78" s="238">
        <v>958</v>
      </c>
      <c r="K78" s="239" t="s">
        <v>90</v>
      </c>
      <c r="L78" s="239" t="s">
        <v>90</v>
      </c>
      <c r="M78" s="239">
        <v>458</v>
      </c>
      <c r="N78" s="239" t="s">
        <v>90</v>
      </c>
      <c r="O78" s="239" t="s">
        <v>90</v>
      </c>
      <c r="P78" s="239" t="s">
        <v>90</v>
      </c>
      <c r="Q78" s="240" t="s">
        <v>90</v>
      </c>
    </row>
    <row r="79" spans="1:17">
      <c r="A79" s="237" t="s">
        <v>419</v>
      </c>
      <c r="B79" s="238">
        <v>907</v>
      </c>
      <c r="C79" s="239"/>
      <c r="D79" s="239"/>
      <c r="E79" s="239">
        <v>407</v>
      </c>
      <c r="F79" s="239"/>
      <c r="G79" s="239">
        <v>637</v>
      </c>
      <c r="H79" s="239">
        <v>607</v>
      </c>
      <c r="I79" s="240"/>
      <c r="J79" s="238">
        <v>957</v>
      </c>
      <c r="K79" s="239" t="s">
        <v>90</v>
      </c>
      <c r="L79" s="239" t="s">
        <v>90</v>
      </c>
      <c r="M79" s="239">
        <v>457</v>
      </c>
      <c r="N79" s="239" t="s">
        <v>90</v>
      </c>
      <c r="O79" s="239">
        <v>687</v>
      </c>
      <c r="P79" s="239">
        <v>657</v>
      </c>
      <c r="Q79" s="240" t="s">
        <v>90</v>
      </c>
    </row>
    <row r="80" spans="1:17">
      <c r="A80" s="237" t="s">
        <v>420</v>
      </c>
      <c r="B80" s="238"/>
      <c r="C80" s="239"/>
      <c r="D80" s="239"/>
      <c r="E80" s="239">
        <v>408</v>
      </c>
      <c r="F80" s="239"/>
      <c r="G80" s="239">
        <v>638</v>
      </c>
      <c r="H80" s="239">
        <v>608</v>
      </c>
      <c r="I80" s="240"/>
      <c r="J80" s="238">
        <v>958</v>
      </c>
      <c r="K80" s="239" t="s">
        <v>90</v>
      </c>
      <c r="L80" s="239" t="s">
        <v>90</v>
      </c>
      <c r="M80" s="239">
        <v>458</v>
      </c>
      <c r="N80" s="239" t="s">
        <v>90</v>
      </c>
      <c r="O80" s="239" t="s">
        <v>90</v>
      </c>
      <c r="P80" s="239" t="s">
        <v>90</v>
      </c>
      <c r="Q80" s="240" t="s">
        <v>90</v>
      </c>
    </row>
    <row r="81" spans="1:17">
      <c r="A81" s="237" t="s">
        <v>421</v>
      </c>
      <c r="B81" s="238"/>
      <c r="C81" s="239"/>
      <c r="D81" s="239"/>
      <c r="E81" s="239">
        <v>403</v>
      </c>
      <c r="F81" s="239"/>
      <c r="G81" s="239">
        <v>633</v>
      </c>
      <c r="H81" s="239">
        <v>603</v>
      </c>
      <c r="I81" s="240"/>
      <c r="J81" s="238" t="s">
        <v>90</v>
      </c>
      <c r="K81" s="239" t="s">
        <v>90</v>
      </c>
      <c r="L81" s="239" t="s">
        <v>90</v>
      </c>
      <c r="M81" s="239" t="s">
        <v>90</v>
      </c>
      <c r="N81" s="239" t="s">
        <v>90</v>
      </c>
      <c r="O81" s="239" t="s">
        <v>90</v>
      </c>
      <c r="P81" s="239" t="s">
        <v>90</v>
      </c>
      <c r="Q81" s="240" t="s">
        <v>90</v>
      </c>
    </row>
    <row r="82" spans="1:17">
      <c r="A82" s="237" t="s">
        <v>422</v>
      </c>
      <c r="B82" s="238">
        <v>908</v>
      </c>
      <c r="C82" s="239"/>
      <c r="D82" s="239"/>
      <c r="E82" s="239">
        <v>408</v>
      </c>
      <c r="F82" s="239"/>
      <c r="G82" s="239">
        <v>638</v>
      </c>
      <c r="H82" s="239">
        <v>608</v>
      </c>
      <c r="I82" s="240"/>
      <c r="J82" s="238">
        <v>958</v>
      </c>
      <c r="K82" s="239" t="s">
        <v>90</v>
      </c>
      <c r="L82" s="239" t="s">
        <v>90</v>
      </c>
      <c r="M82" s="239">
        <v>458</v>
      </c>
      <c r="N82" s="239" t="s">
        <v>90</v>
      </c>
      <c r="O82" s="239" t="s">
        <v>90</v>
      </c>
      <c r="P82" s="239" t="s">
        <v>90</v>
      </c>
      <c r="Q82" s="240" t="s">
        <v>90</v>
      </c>
    </row>
    <row r="83" spans="1:17">
      <c r="A83" s="237" t="s">
        <v>423</v>
      </c>
      <c r="B83" s="238">
        <v>903</v>
      </c>
      <c r="C83" s="239"/>
      <c r="D83" s="239">
        <v>403</v>
      </c>
      <c r="E83" s="239">
        <v>403</v>
      </c>
      <c r="F83" s="239"/>
      <c r="G83" s="239">
        <v>633</v>
      </c>
      <c r="H83" s="239">
        <v>603</v>
      </c>
      <c r="I83" s="240"/>
      <c r="J83" s="238" t="s">
        <v>90</v>
      </c>
      <c r="K83" s="239" t="s">
        <v>90</v>
      </c>
      <c r="L83" s="239" t="s">
        <v>90</v>
      </c>
      <c r="M83" s="239" t="s">
        <v>90</v>
      </c>
      <c r="N83" s="239" t="s">
        <v>90</v>
      </c>
      <c r="O83" s="239" t="s">
        <v>90</v>
      </c>
      <c r="P83" s="239" t="s">
        <v>90</v>
      </c>
      <c r="Q83" s="240" t="s">
        <v>90</v>
      </c>
    </row>
    <row r="84" spans="1:17">
      <c r="A84" s="237" t="s">
        <v>424</v>
      </c>
      <c r="B84" s="238">
        <v>901</v>
      </c>
      <c r="C84" s="239"/>
      <c r="D84" s="239">
        <v>401</v>
      </c>
      <c r="E84" s="239">
        <v>401</v>
      </c>
      <c r="F84" s="239"/>
      <c r="G84" s="239">
        <v>631</v>
      </c>
      <c r="H84" s="239">
        <v>601</v>
      </c>
      <c r="I84" s="240"/>
      <c r="J84" s="238">
        <v>951</v>
      </c>
      <c r="K84" s="239" t="s">
        <v>90</v>
      </c>
      <c r="L84" s="239">
        <v>451</v>
      </c>
      <c r="M84" s="239">
        <v>451</v>
      </c>
      <c r="N84" s="239" t="s">
        <v>90</v>
      </c>
      <c r="O84" s="239">
        <v>681</v>
      </c>
      <c r="P84" s="239">
        <v>651</v>
      </c>
      <c r="Q84" s="240" t="s">
        <v>90</v>
      </c>
    </row>
    <row r="85" spans="1:17">
      <c r="A85" s="237" t="s">
        <v>425</v>
      </c>
      <c r="B85" s="238">
        <v>906</v>
      </c>
      <c r="C85" s="239">
        <v>921</v>
      </c>
      <c r="D85" s="239"/>
      <c r="E85" s="239">
        <v>406</v>
      </c>
      <c r="F85" s="239">
        <v>421</v>
      </c>
      <c r="G85" s="239">
        <v>636</v>
      </c>
      <c r="H85" s="239">
        <v>606</v>
      </c>
      <c r="I85" s="240">
        <v>621</v>
      </c>
      <c r="J85" s="238" t="s">
        <v>90</v>
      </c>
      <c r="K85" s="239" t="s">
        <v>90</v>
      </c>
      <c r="L85" s="239" t="s">
        <v>90</v>
      </c>
      <c r="M85" s="239" t="s">
        <v>90</v>
      </c>
      <c r="N85" s="239" t="s">
        <v>90</v>
      </c>
      <c r="O85" s="239" t="s">
        <v>90</v>
      </c>
      <c r="P85" s="239" t="s">
        <v>90</v>
      </c>
      <c r="Q85" s="240" t="s">
        <v>90</v>
      </c>
    </row>
    <row r="86" spans="1:17">
      <c r="A86" s="237" t="s">
        <v>426</v>
      </c>
      <c r="B86" s="238"/>
      <c r="C86" s="239"/>
      <c r="D86" s="239"/>
      <c r="E86" s="239">
        <v>408</v>
      </c>
      <c r="F86" s="239"/>
      <c r="G86" s="239">
        <v>638</v>
      </c>
      <c r="H86" s="239">
        <v>608</v>
      </c>
      <c r="I86" s="240"/>
      <c r="J86" s="238">
        <v>958</v>
      </c>
      <c r="K86" s="239" t="s">
        <v>90</v>
      </c>
      <c r="L86" s="239" t="s">
        <v>90</v>
      </c>
      <c r="M86" s="239">
        <v>458</v>
      </c>
      <c r="N86" s="239" t="s">
        <v>90</v>
      </c>
      <c r="O86" s="239" t="s">
        <v>90</v>
      </c>
      <c r="P86" s="239" t="s">
        <v>90</v>
      </c>
      <c r="Q86" s="240" t="s">
        <v>90</v>
      </c>
    </row>
    <row r="87" spans="1:17">
      <c r="A87" s="237" t="s">
        <v>427</v>
      </c>
      <c r="B87" s="238"/>
      <c r="C87" s="239"/>
      <c r="D87" s="239"/>
      <c r="E87" s="239">
        <v>408</v>
      </c>
      <c r="F87" s="239"/>
      <c r="G87" s="239">
        <v>638</v>
      </c>
      <c r="H87" s="239">
        <v>608</v>
      </c>
      <c r="I87" s="240"/>
      <c r="J87" s="238">
        <v>958</v>
      </c>
      <c r="K87" s="239" t="s">
        <v>90</v>
      </c>
      <c r="L87" s="239" t="s">
        <v>90</v>
      </c>
      <c r="M87" s="239">
        <v>458</v>
      </c>
      <c r="N87" s="239" t="s">
        <v>90</v>
      </c>
      <c r="O87" s="239" t="s">
        <v>90</v>
      </c>
      <c r="P87" s="239" t="s">
        <v>90</v>
      </c>
      <c r="Q87" s="240" t="s">
        <v>90</v>
      </c>
    </row>
    <row r="88" spans="1:17">
      <c r="A88" s="237" t="s">
        <v>428</v>
      </c>
      <c r="B88" s="238">
        <v>98</v>
      </c>
      <c r="C88" s="239"/>
      <c r="D88" s="239"/>
      <c r="E88" s="239">
        <v>408</v>
      </c>
      <c r="F88" s="239"/>
      <c r="G88" s="239">
        <v>638</v>
      </c>
      <c r="H88" s="239">
        <v>608</v>
      </c>
      <c r="I88" s="240"/>
      <c r="J88" s="238">
        <v>958</v>
      </c>
      <c r="K88" s="239" t="s">
        <v>90</v>
      </c>
      <c r="L88" s="239" t="s">
        <v>90</v>
      </c>
      <c r="M88" s="239">
        <v>458</v>
      </c>
      <c r="N88" s="239" t="s">
        <v>90</v>
      </c>
      <c r="O88" s="239" t="s">
        <v>90</v>
      </c>
      <c r="P88" s="239" t="s">
        <v>90</v>
      </c>
      <c r="Q88" s="240" t="s">
        <v>90</v>
      </c>
    </row>
    <row r="89" spans="1:17">
      <c r="A89" s="237" t="s">
        <v>429</v>
      </c>
      <c r="B89" s="238">
        <v>908</v>
      </c>
      <c r="C89" s="239"/>
      <c r="D89" s="239"/>
      <c r="E89" s="239">
        <v>408</v>
      </c>
      <c r="F89" s="239"/>
      <c r="G89" s="239">
        <v>638</v>
      </c>
      <c r="H89" s="239">
        <v>608</v>
      </c>
      <c r="I89" s="240"/>
      <c r="J89" s="238">
        <v>958</v>
      </c>
      <c r="K89" s="239" t="s">
        <v>90</v>
      </c>
      <c r="L89" s="239" t="s">
        <v>90</v>
      </c>
      <c r="M89" s="239">
        <v>458</v>
      </c>
      <c r="N89" s="239" t="s">
        <v>90</v>
      </c>
      <c r="O89" s="239" t="s">
        <v>90</v>
      </c>
      <c r="P89" s="239" t="s">
        <v>90</v>
      </c>
      <c r="Q89" s="240" t="s">
        <v>90</v>
      </c>
    </row>
    <row r="90" spans="1:17">
      <c r="A90" s="237" t="s">
        <v>430</v>
      </c>
      <c r="B90" s="238">
        <v>901</v>
      </c>
      <c r="C90" s="239"/>
      <c r="D90" s="239">
        <v>401</v>
      </c>
      <c r="E90" s="239">
        <v>401</v>
      </c>
      <c r="F90" s="239"/>
      <c r="G90" s="239">
        <v>631</v>
      </c>
      <c r="H90" s="239">
        <v>601</v>
      </c>
      <c r="I90" s="240"/>
      <c r="J90" s="238">
        <v>951</v>
      </c>
      <c r="K90" s="239" t="s">
        <v>90</v>
      </c>
      <c r="L90" s="239">
        <v>451</v>
      </c>
      <c r="M90" s="239">
        <v>451</v>
      </c>
      <c r="N90" s="239" t="s">
        <v>90</v>
      </c>
      <c r="O90" s="239">
        <v>681</v>
      </c>
      <c r="P90" s="239">
        <v>651</v>
      </c>
      <c r="Q90" s="240" t="s">
        <v>90</v>
      </c>
    </row>
    <row r="91" spans="1:17">
      <c r="A91" s="237" t="s">
        <v>431</v>
      </c>
      <c r="B91" s="238"/>
      <c r="C91" s="239"/>
      <c r="D91" s="239"/>
      <c r="E91" s="239">
        <v>408</v>
      </c>
      <c r="F91" s="239"/>
      <c r="G91" s="239">
        <v>638</v>
      </c>
      <c r="H91" s="239">
        <v>608</v>
      </c>
      <c r="I91" s="240"/>
      <c r="J91" s="238">
        <v>958</v>
      </c>
      <c r="K91" s="239" t="s">
        <v>90</v>
      </c>
      <c r="L91" s="239" t="s">
        <v>90</v>
      </c>
      <c r="M91" s="239">
        <v>458</v>
      </c>
      <c r="N91" s="239" t="s">
        <v>90</v>
      </c>
      <c r="O91" s="239" t="s">
        <v>90</v>
      </c>
      <c r="P91" s="239" t="s">
        <v>90</v>
      </c>
      <c r="Q91" s="240" t="s">
        <v>90</v>
      </c>
    </row>
    <row r="92" spans="1:17">
      <c r="A92" s="237" t="s">
        <v>432</v>
      </c>
      <c r="B92" s="238"/>
      <c r="C92" s="239"/>
      <c r="D92" s="239"/>
      <c r="E92" s="239">
        <v>408</v>
      </c>
      <c r="F92" s="239"/>
      <c r="G92" s="239">
        <v>638</v>
      </c>
      <c r="H92" s="239">
        <v>608</v>
      </c>
      <c r="I92" s="240"/>
      <c r="J92" s="238">
        <v>958</v>
      </c>
      <c r="K92" s="239" t="s">
        <v>90</v>
      </c>
      <c r="L92" s="239" t="s">
        <v>90</v>
      </c>
      <c r="M92" s="239">
        <v>458</v>
      </c>
      <c r="N92" s="239" t="s">
        <v>90</v>
      </c>
      <c r="O92" s="239" t="s">
        <v>90</v>
      </c>
      <c r="P92" s="239" t="s">
        <v>90</v>
      </c>
      <c r="Q92" s="240" t="s">
        <v>90</v>
      </c>
    </row>
    <row r="93" spans="1:17">
      <c r="A93" s="237" t="s">
        <v>433</v>
      </c>
      <c r="B93" s="238">
        <v>903</v>
      </c>
      <c r="C93" s="239"/>
      <c r="D93" s="239">
        <v>403</v>
      </c>
      <c r="E93" s="239">
        <v>403</v>
      </c>
      <c r="F93" s="239"/>
      <c r="G93" s="239">
        <v>633</v>
      </c>
      <c r="H93" s="239">
        <v>603</v>
      </c>
      <c r="I93" s="240"/>
      <c r="J93" s="238">
        <v>953</v>
      </c>
      <c r="K93" s="239" t="s">
        <v>90</v>
      </c>
      <c r="L93" s="239">
        <v>453</v>
      </c>
      <c r="M93" s="239">
        <v>453</v>
      </c>
      <c r="N93" s="239" t="s">
        <v>90</v>
      </c>
      <c r="O93" s="239">
        <v>683</v>
      </c>
      <c r="P93" s="239">
        <v>653</v>
      </c>
      <c r="Q93" s="240" t="s">
        <v>90</v>
      </c>
    </row>
    <row r="94" spans="1:17">
      <c r="A94" s="237" t="s">
        <v>434</v>
      </c>
      <c r="B94" s="238"/>
      <c r="C94" s="239"/>
      <c r="D94" s="239"/>
      <c r="E94" s="239">
        <v>403</v>
      </c>
      <c r="F94" s="239"/>
      <c r="G94" s="239">
        <v>633</v>
      </c>
      <c r="H94" s="239">
        <v>603</v>
      </c>
      <c r="I94" s="240"/>
      <c r="J94" s="238" t="s">
        <v>90</v>
      </c>
      <c r="K94" s="239" t="s">
        <v>90</v>
      </c>
      <c r="L94" s="239" t="s">
        <v>90</v>
      </c>
      <c r="M94" s="239" t="s">
        <v>90</v>
      </c>
      <c r="N94" s="239" t="s">
        <v>90</v>
      </c>
      <c r="O94" s="239" t="s">
        <v>90</v>
      </c>
      <c r="P94" s="239" t="s">
        <v>90</v>
      </c>
      <c r="Q94" s="240" t="s">
        <v>90</v>
      </c>
    </row>
    <row r="95" spans="1:17">
      <c r="A95" s="237" t="s">
        <v>435</v>
      </c>
      <c r="B95" s="238"/>
      <c r="C95" s="239"/>
      <c r="D95" s="239"/>
      <c r="E95" s="239">
        <v>402</v>
      </c>
      <c r="F95" s="239">
        <v>420</v>
      </c>
      <c r="G95" s="239">
        <v>632</v>
      </c>
      <c r="H95" s="239">
        <v>602</v>
      </c>
      <c r="I95" s="240">
        <v>620</v>
      </c>
      <c r="J95" s="238">
        <v>952</v>
      </c>
      <c r="K95" s="239">
        <v>970</v>
      </c>
      <c r="L95" s="239" t="s">
        <v>90</v>
      </c>
      <c r="M95" s="239">
        <v>452</v>
      </c>
      <c r="N95" s="239">
        <v>470</v>
      </c>
      <c r="O95" s="239" t="s">
        <v>90</v>
      </c>
      <c r="P95" s="239" t="s">
        <v>90</v>
      </c>
      <c r="Q95" s="240" t="s">
        <v>90</v>
      </c>
    </row>
    <row r="96" spans="1:17">
      <c r="A96" s="237" t="s">
        <v>436</v>
      </c>
      <c r="B96" s="238">
        <v>902</v>
      </c>
      <c r="C96" s="239">
        <v>920</v>
      </c>
      <c r="D96" s="239"/>
      <c r="E96" s="239">
        <v>402</v>
      </c>
      <c r="F96" s="239">
        <v>420</v>
      </c>
      <c r="G96" s="239">
        <v>632</v>
      </c>
      <c r="H96" s="239">
        <v>602</v>
      </c>
      <c r="I96" s="240">
        <v>620</v>
      </c>
      <c r="J96" s="238">
        <v>952</v>
      </c>
      <c r="K96" s="239">
        <v>970</v>
      </c>
      <c r="L96" s="239" t="s">
        <v>90</v>
      </c>
      <c r="M96" s="239">
        <v>452</v>
      </c>
      <c r="N96" s="239">
        <v>470</v>
      </c>
      <c r="O96" s="239" t="s">
        <v>90</v>
      </c>
      <c r="P96" s="239" t="s">
        <v>90</v>
      </c>
      <c r="Q96" s="240" t="s">
        <v>90</v>
      </c>
    </row>
    <row r="97" spans="1:17">
      <c r="A97" s="237" t="s">
        <v>437</v>
      </c>
      <c r="B97" s="238"/>
      <c r="C97" s="239"/>
      <c r="D97" s="239"/>
      <c r="E97" s="239">
        <v>404</v>
      </c>
      <c r="F97" s="239"/>
      <c r="G97" s="239">
        <v>634</v>
      </c>
      <c r="H97" s="239">
        <v>604</v>
      </c>
      <c r="I97" s="240"/>
      <c r="J97" s="238">
        <v>954</v>
      </c>
      <c r="K97" s="239" t="s">
        <v>90</v>
      </c>
      <c r="L97" s="239" t="s">
        <v>90</v>
      </c>
      <c r="M97" s="239">
        <v>454</v>
      </c>
      <c r="N97" s="239" t="s">
        <v>90</v>
      </c>
      <c r="O97" s="239" t="s">
        <v>90</v>
      </c>
      <c r="P97" s="239" t="s">
        <v>90</v>
      </c>
      <c r="Q97" s="240" t="s">
        <v>90</v>
      </c>
    </row>
    <row r="98" spans="1:17">
      <c r="A98" s="237" t="s">
        <v>438</v>
      </c>
      <c r="B98" s="238">
        <v>906</v>
      </c>
      <c r="C98" s="239">
        <v>921</v>
      </c>
      <c r="D98" s="239">
        <v>406</v>
      </c>
      <c r="E98" s="239">
        <v>406</v>
      </c>
      <c r="F98" s="239">
        <v>421</v>
      </c>
      <c r="G98" s="239">
        <v>636</v>
      </c>
      <c r="H98" s="239">
        <v>606</v>
      </c>
      <c r="I98" s="240">
        <v>621</v>
      </c>
      <c r="J98" s="238">
        <v>956</v>
      </c>
      <c r="K98" s="239">
        <v>971</v>
      </c>
      <c r="L98" s="239">
        <v>456</v>
      </c>
      <c r="M98" s="239">
        <v>456</v>
      </c>
      <c r="N98" s="239">
        <v>471</v>
      </c>
      <c r="O98" s="239">
        <v>686</v>
      </c>
      <c r="P98" s="239">
        <v>656</v>
      </c>
      <c r="Q98" s="240">
        <v>671</v>
      </c>
    </row>
    <row r="99" spans="1:17">
      <c r="A99" s="237" t="s">
        <v>439</v>
      </c>
      <c r="B99" s="238">
        <v>903</v>
      </c>
      <c r="C99" s="239"/>
      <c r="D99" s="239"/>
      <c r="E99" s="239">
        <v>403</v>
      </c>
      <c r="F99" s="239"/>
      <c r="G99" s="239">
        <v>633</v>
      </c>
      <c r="H99" s="239">
        <v>603</v>
      </c>
      <c r="I99" s="240"/>
      <c r="J99" s="238" t="s">
        <v>90</v>
      </c>
      <c r="K99" s="239" t="s">
        <v>90</v>
      </c>
      <c r="L99" s="239" t="s">
        <v>90</v>
      </c>
      <c r="M99" s="239" t="s">
        <v>90</v>
      </c>
      <c r="N99" s="239" t="s">
        <v>90</v>
      </c>
      <c r="O99" s="239" t="s">
        <v>90</v>
      </c>
      <c r="P99" s="239" t="s">
        <v>90</v>
      </c>
      <c r="Q99" s="240" t="s">
        <v>90</v>
      </c>
    </row>
    <row r="100" spans="1:17">
      <c r="A100" s="237" t="s">
        <v>440</v>
      </c>
      <c r="B100" s="238"/>
      <c r="C100" s="239"/>
      <c r="D100" s="239"/>
      <c r="E100" s="239">
        <v>408</v>
      </c>
      <c r="F100" s="239"/>
      <c r="G100" s="239">
        <v>638</v>
      </c>
      <c r="H100" s="239">
        <v>608</v>
      </c>
      <c r="I100" s="240"/>
      <c r="J100" s="238">
        <v>958</v>
      </c>
      <c r="K100" s="239" t="s">
        <v>90</v>
      </c>
      <c r="L100" s="239" t="s">
        <v>90</v>
      </c>
      <c r="M100" s="239">
        <v>458</v>
      </c>
      <c r="N100" s="239" t="s">
        <v>90</v>
      </c>
      <c r="O100" s="239" t="s">
        <v>90</v>
      </c>
      <c r="P100" s="239" t="s">
        <v>90</v>
      </c>
      <c r="Q100" s="240" t="s">
        <v>90</v>
      </c>
    </row>
    <row r="101" spans="1:17">
      <c r="A101" s="237" t="s">
        <v>441</v>
      </c>
      <c r="B101" s="238"/>
      <c r="C101" s="239"/>
      <c r="D101" s="239"/>
      <c r="E101" s="239">
        <v>408</v>
      </c>
      <c r="F101" s="239"/>
      <c r="G101" s="239">
        <v>638</v>
      </c>
      <c r="H101" s="239">
        <v>608</v>
      </c>
      <c r="I101" s="240"/>
      <c r="J101" s="238">
        <v>958</v>
      </c>
      <c r="K101" s="239" t="s">
        <v>90</v>
      </c>
      <c r="L101" s="239" t="s">
        <v>90</v>
      </c>
      <c r="M101" s="239">
        <v>458</v>
      </c>
      <c r="N101" s="239" t="s">
        <v>90</v>
      </c>
      <c r="O101" s="239" t="s">
        <v>90</v>
      </c>
      <c r="P101" s="239" t="s">
        <v>90</v>
      </c>
      <c r="Q101" s="240" t="s">
        <v>90</v>
      </c>
    </row>
    <row r="102" spans="1:17">
      <c r="A102" s="237" t="s">
        <v>442</v>
      </c>
      <c r="B102" s="238"/>
      <c r="C102" s="239"/>
      <c r="D102" s="239"/>
      <c r="E102" s="239">
        <v>406</v>
      </c>
      <c r="F102" s="239">
        <v>421</v>
      </c>
      <c r="G102" s="239">
        <v>636</v>
      </c>
      <c r="H102" s="239">
        <v>606</v>
      </c>
      <c r="I102" s="240">
        <v>621</v>
      </c>
      <c r="J102" s="238">
        <v>956</v>
      </c>
      <c r="K102" s="239">
        <v>971</v>
      </c>
      <c r="L102" s="239" t="s">
        <v>90</v>
      </c>
      <c r="M102" s="239">
        <v>456</v>
      </c>
      <c r="N102" s="239">
        <v>471</v>
      </c>
      <c r="O102" s="239" t="s">
        <v>90</v>
      </c>
      <c r="P102" s="239" t="s">
        <v>90</v>
      </c>
      <c r="Q102" s="240" t="s">
        <v>90</v>
      </c>
    </row>
    <row r="103" spans="1:17">
      <c r="A103" s="237" t="s">
        <v>443</v>
      </c>
      <c r="B103" s="238"/>
      <c r="C103" s="239"/>
      <c r="D103" s="239"/>
      <c r="E103" s="239">
        <v>402</v>
      </c>
      <c r="F103" s="239">
        <v>420</v>
      </c>
      <c r="G103" s="239">
        <v>632</v>
      </c>
      <c r="H103" s="239">
        <v>602</v>
      </c>
      <c r="I103" s="240">
        <v>620</v>
      </c>
      <c r="J103" s="238">
        <v>952</v>
      </c>
      <c r="K103" s="239">
        <v>970</v>
      </c>
      <c r="L103" s="239" t="s">
        <v>90</v>
      </c>
      <c r="M103" s="239">
        <v>452</v>
      </c>
      <c r="N103" s="239">
        <v>470</v>
      </c>
      <c r="O103" s="239">
        <v>682</v>
      </c>
      <c r="P103" s="239">
        <v>652</v>
      </c>
      <c r="Q103" s="240">
        <v>670</v>
      </c>
    </row>
    <row r="104" spans="1:17">
      <c r="A104" s="237" t="s">
        <v>444</v>
      </c>
      <c r="B104" s="238">
        <v>901</v>
      </c>
      <c r="C104" s="239"/>
      <c r="D104" s="239">
        <v>401</v>
      </c>
      <c r="E104" s="239">
        <v>401</v>
      </c>
      <c r="F104" s="239"/>
      <c r="G104" s="239">
        <v>631</v>
      </c>
      <c r="H104" s="239">
        <v>601</v>
      </c>
      <c r="I104" s="240"/>
      <c r="J104" s="238">
        <v>951</v>
      </c>
      <c r="K104" s="239" t="s">
        <v>90</v>
      </c>
      <c r="L104" s="239">
        <v>451</v>
      </c>
      <c r="M104" s="239">
        <v>451</v>
      </c>
      <c r="N104" s="239" t="s">
        <v>90</v>
      </c>
      <c r="O104" s="239">
        <v>681</v>
      </c>
      <c r="P104" s="239">
        <v>651</v>
      </c>
      <c r="Q104" s="240" t="s">
        <v>90</v>
      </c>
    </row>
    <row r="105" spans="1:17">
      <c r="A105" s="237" t="s">
        <v>445</v>
      </c>
      <c r="B105" s="238">
        <v>906</v>
      </c>
      <c r="C105" s="239">
        <v>921</v>
      </c>
      <c r="D105" s="239">
        <v>406</v>
      </c>
      <c r="E105" s="239">
        <v>406</v>
      </c>
      <c r="F105" s="239">
        <v>421</v>
      </c>
      <c r="G105" s="239">
        <v>636</v>
      </c>
      <c r="H105" s="239">
        <v>606</v>
      </c>
      <c r="I105" s="240">
        <v>621</v>
      </c>
      <c r="J105" s="238">
        <v>956</v>
      </c>
      <c r="K105" s="239">
        <v>971</v>
      </c>
      <c r="L105" s="239">
        <v>456</v>
      </c>
      <c r="M105" s="239">
        <v>456</v>
      </c>
      <c r="N105" s="239">
        <v>471</v>
      </c>
      <c r="O105" s="239">
        <v>686</v>
      </c>
      <c r="P105" s="239">
        <v>656</v>
      </c>
      <c r="Q105" s="240">
        <v>671</v>
      </c>
    </row>
    <row r="106" spans="1:17">
      <c r="A106" s="237" t="s">
        <v>446</v>
      </c>
      <c r="B106" s="238">
        <v>909</v>
      </c>
      <c r="C106" s="239"/>
      <c r="D106" s="239">
        <v>409</v>
      </c>
      <c r="E106" s="239">
        <v>409</v>
      </c>
      <c r="F106" s="239"/>
      <c r="G106" s="239">
        <v>639</v>
      </c>
      <c r="H106" s="239">
        <v>609</v>
      </c>
      <c r="I106" s="240"/>
      <c r="J106" s="238">
        <v>959</v>
      </c>
      <c r="K106" s="239" t="s">
        <v>90</v>
      </c>
      <c r="L106" s="239">
        <v>459</v>
      </c>
      <c r="M106" s="239">
        <v>459</v>
      </c>
      <c r="N106" s="239" t="s">
        <v>90</v>
      </c>
      <c r="O106" s="239">
        <v>689</v>
      </c>
      <c r="P106" s="239">
        <v>659</v>
      </c>
      <c r="Q106" s="240" t="s">
        <v>90</v>
      </c>
    </row>
    <row r="107" spans="1:17">
      <c r="A107" s="237" t="s">
        <v>447</v>
      </c>
      <c r="B107" s="238">
        <v>907</v>
      </c>
      <c r="C107" s="239"/>
      <c r="D107" s="239">
        <v>407</v>
      </c>
      <c r="E107" s="239">
        <v>407</v>
      </c>
      <c r="F107" s="239"/>
      <c r="G107" s="239">
        <v>637</v>
      </c>
      <c r="H107" s="239">
        <v>607</v>
      </c>
      <c r="I107" s="240"/>
      <c r="J107" s="238">
        <v>957</v>
      </c>
      <c r="K107" s="239" t="s">
        <v>90</v>
      </c>
      <c r="L107" s="239">
        <v>457</v>
      </c>
      <c r="M107" s="239">
        <v>457</v>
      </c>
      <c r="N107" s="239" t="s">
        <v>90</v>
      </c>
      <c r="O107" s="239">
        <v>687</v>
      </c>
      <c r="P107" s="239">
        <v>657</v>
      </c>
      <c r="Q107" s="240" t="s">
        <v>90</v>
      </c>
    </row>
    <row r="108" spans="1:17">
      <c r="A108" s="237" t="s">
        <v>448</v>
      </c>
      <c r="B108" s="238">
        <v>903</v>
      </c>
      <c r="C108" s="239"/>
      <c r="D108" s="239"/>
      <c r="E108" s="239">
        <v>403</v>
      </c>
      <c r="F108" s="239"/>
      <c r="G108" s="239">
        <v>633</v>
      </c>
      <c r="H108" s="239">
        <v>603</v>
      </c>
      <c r="I108" s="240"/>
      <c r="J108" s="238">
        <v>958</v>
      </c>
      <c r="K108" s="239" t="s">
        <v>90</v>
      </c>
      <c r="L108" s="239" t="s">
        <v>90</v>
      </c>
      <c r="M108" s="239">
        <v>458</v>
      </c>
      <c r="N108" s="239" t="s">
        <v>90</v>
      </c>
      <c r="O108" s="239" t="s">
        <v>90</v>
      </c>
      <c r="P108" s="239" t="s">
        <v>90</v>
      </c>
      <c r="Q108" s="240" t="s">
        <v>90</v>
      </c>
    </row>
    <row r="109" spans="1:17">
      <c r="A109" s="237" t="s">
        <v>449</v>
      </c>
      <c r="B109" s="238">
        <v>911</v>
      </c>
      <c r="C109" s="239"/>
      <c r="D109" s="239">
        <v>411</v>
      </c>
      <c r="E109" s="239">
        <v>411</v>
      </c>
      <c r="F109" s="239"/>
      <c r="G109" s="239">
        <v>641</v>
      </c>
      <c r="H109" s="239">
        <v>611</v>
      </c>
      <c r="I109" s="240"/>
      <c r="J109" s="238">
        <v>961</v>
      </c>
      <c r="K109" s="239" t="s">
        <v>90</v>
      </c>
      <c r="L109" s="239">
        <v>461</v>
      </c>
      <c r="M109" s="239">
        <v>461</v>
      </c>
      <c r="N109" s="239" t="s">
        <v>90</v>
      </c>
      <c r="O109" s="239">
        <v>691</v>
      </c>
      <c r="P109" s="239">
        <v>661</v>
      </c>
      <c r="Q109" s="240" t="s">
        <v>90</v>
      </c>
    </row>
    <row r="110" spans="1:17">
      <c r="A110" s="237" t="s">
        <v>450</v>
      </c>
      <c r="B110" s="238">
        <v>904</v>
      </c>
      <c r="C110" s="239"/>
      <c r="D110" s="239">
        <v>404</v>
      </c>
      <c r="E110" s="239">
        <v>404</v>
      </c>
      <c r="F110" s="239"/>
      <c r="G110" s="239">
        <v>634</v>
      </c>
      <c r="H110" s="239">
        <v>604</v>
      </c>
      <c r="I110" s="240"/>
      <c r="J110" s="238">
        <v>954</v>
      </c>
      <c r="K110" s="239" t="s">
        <v>90</v>
      </c>
      <c r="L110" s="239">
        <v>454</v>
      </c>
      <c r="M110" s="239">
        <v>454</v>
      </c>
      <c r="N110" s="239" t="s">
        <v>90</v>
      </c>
      <c r="O110" s="239">
        <v>684</v>
      </c>
      <c r="P110" s="239">
        <v>654</v>
      </c>
      <c r="Q110" s="240" t="s">
        <v>90</v>
      </c>
    </row>
    <row r="111" spans="1:17">
      <c r="A111" s="237" t="s">
        <v>451</v>
      </c>
      <c r="B111" s="238"/>
      <c r="C111" s="239"/>
      <c r="D111" s="239"/>
      <c r="E111" s="239">
        <v>408</v>
      </c>
      <c r="F111" s="239"/>
      <c r="G111" s="239">
        <v>638</v>
      </c>
      <c r="H111" s="239">
        <v>608</v>
      </c>
      <c r="I111" s="240"/>
      <c r="J111" s="238" t="s">
        <v>90</v>
      </c>
      <c r="K111" s="239" t="s">
        <v>90</v>
      </c>
      <c r="L111" s="239" t="s">
        <v>90</v>
      </c>
      <c r="M111" s="239" t="s">
        <v>90</v>
      </c>
      <c r="N111" s="239" t="s">
        <v>90</v>
      </c>
      <c r="O111" s="239" t="s">
        <v>90</v>
      </c>
      <c r="P111" s="239" t="s">
        <v>90</v>
      </c>
      <c r="Q111" s="240" t="s">
        <v>90</v>
      </c>
    </row>
    <row r="112" spans="1:17">
      <c r="A112" s="237" t="s">
        <v>452</v>
      </c>
      <c r="B112" s="238">
        <v>901</v>
      </c>
      <c r="C112" s="239"/>
      <c r="D112" s="239">
        <v>401</v>
      </c>
      <c r="E112" s="239">
        <v>401</v>
      </c>
      <c r="F112" s="239"/>
      <c r="G112" s="239">
        <v>631</v>
      </c>
      <c r="H112" s="239">
        <v>601</v>
      </c>
      <c r="I112" s="240"/>
      <c r="J112" s="238">
        <v>951</v>
      </c>
      <c r="K112" s="239" t="s">
        <v>90</v>
      </c>
      <c r="L112" s="239">
        <v>451</v>
      </c>
      <c r="M112" s="239">
        <v>451</v>
      </c>
      <c r="N112" s="239" t="s">
        <v>90</v>
      </c>
      <c r="O112" s="239">
        <v>681</v>
      </c>
      <c r="P112" s="239">
        <v>651</v>
      </c>
      <c r="Q112" s="240" t="s">
        <v>90</v>
      </c>
    </row>
    <row r="113" spans="1:17">
      <c r="A113" s="237" t="s">
        <v>453</v>
      </c>
      <c r="B113" s="238">
        <v>905</v>
      </c>
      <c r="C113" s="239"/>
      <c r="D113" s="239">
        <v>405</v>
      </c>
      <c r="E113" s="239">
        <v>405</v>
      </c>
      <c r="F113" s="239"/>
      <c r="G113" s="239">
        <v>635</v>
      </c>
      <c r="H113" s="239">
        <v>605</v>
      </c>
      <c r="I113" s="240"/>
      <c r="J113" s="238">
        <v>955</v>
      </c>
      <c r="K113" s="239" t="s">
        <v>90</v>
      </c>
      <c r="L113" s="239">
        <v>455</v>
      </c>
      <c r="M113" s="239">
        <v>455</v>
      </c>
      <c r="N113" s="239" t="s">
        <v>90</v>
      </c>
      <c r="O113" s="239">
        <v>685</v>
      </c>
      <c r="P113" s="239">
        <v>655</v>
      </c>
      <c r="Q113" s="240" t="s">
        <v>90</v>
      </c>
    </row>
    <row r="114" spans="1:17">
      <c r="A114" s="237" t="s">
        <v>454</v>
      </c>
      <c r="B114" s="238">
        <v>901</v>
      </c>
      <c r="C114" s="239"/>
      <c r="D114" s="239">
        <v>401</v>
      </c>
      <c r="E114" s="239">
        <v>401</v>
      </c>
      <c r="F114" s="239"/>
      <c r="G114" s="239">
        <v>631</v>
      </c>
      <c r="H114" s="239">
        <v>601</v>
      </c>
      <c r="I114" s="240"/>
      <c r="J114" s="238">
        <v>951</v>
      </c>
      <c r="K114" s="239" t="s">
        <v>90</v>
      </c>
      <c r="L114" s="239">
        <v>451</v>
      </c>
      <c r="M114" s="239">
        <v>451</v>
      </c>
      <c r="N114" s="239" t="s">
        <v>90</v>
      </c>
      <c r="O114" s="239">
        <v>681</v>
      </c>
      <c r="P114" s="239">
        <v>651</v>
      </c>
      <c r="Q114" s="240" t="s">
        <v>90</v>
      </c>
    </row>
    <row r="115" spans="1:17">
      <c r="A115" s="237" t="s">
        <v>455</v>
      </c>
      <c r="B115" s="238"/>
      <c r="C115" s="239"/>
      <c r="D115" s="239"/>
      <c r="E115" s="239">
        <v>408</v>
      </c>
      <c r="F115" s="239"/>
      <c r="G115" s="239">
        <v>638</v>
      </c>
      <c r="H115" s="239">
        <v>608</v>
      </c>
      <c r="I115" s="240"/>
      <c r="J115" s="238">
        <v>958</v>
      </c>
      <c r="K115" s="239" t="s">
        <v>90</v>
      </c>
      <c r="L115" s="239" t="s">
        <v>90</v>
      </c>
      <c r="M115" s="239">
        <v>458</v>
      </c>
      <c r="N115" s="239" t="s">
        <v>90</v>
      </c>
      <c r="O115" s="239" t="s">
        <v>90</v>
      </c>
      <c r="P115" s="239" t="s">
        <v>90</v>
      </c>
      <c r="Q115" s="240" t="s">
        <v>90</v>
      </c>
    </row>
    <row r="116" spans="1:17">
      <c r="A116" s="237" t="s">
        <v>456</v>
      </c>
      <c r="B116" s="238">
        <v>902</v>
      </c>
      <c r="C116" s="239">
        <v>920</v>
      </c>
      <c r="D116" s="239"/>
      <c r="E116" s="239">
        <v>402</v>
      </c>
      <c r="F116" s="239">
        <v>420</v>
      </c>
      <c r="G116" s="239">
        <v>632</v>
      </c>
      <c r="H116" s="239">
        <v>602</v>
      </c>
      <c r="I116" s="240">
        <v>620</v>
      </c>
      <c r="J116" s="238">
        <v>952</v>
      </c>
      <c r="K116" s="239">
        <v>970</v>
      </c>
      <c r="L116" s="239" t="s">
        <v>90</v>
      </c>
      <c r="M116" s="239">
        <v>452</v>
      </c>
      <c r="N116" s="239">
        <v>470</v>
      </c>
      <c r="O116" s="239" t="s">
        <v>90</v>
      </c>
      <c r="P116" s="239" t="s">
        <v>90</v>
      </c>
      <c r="Q116" s="240" t="s">
        <v>90</v>
      </c>
    </row>
    <row r="117" spans="1:17">
      <c r="A117" s="237" t="s">
        <v>457</v>
      </c>
      <c r="B117" s="238">
        <v>913</v>
      </c>
      <c r="C117" s="239"/>
      <c r="D117" s="239">
        <v>413</v>
      </c>
      <c r="E117" s="239">
        <v>413</v>
      </c>
      <c r="F117" s="239"/>
      <c r="G117" s="239">
        <v>643</v>
      </c>
      <c r="H117" s="239">
        <v>613</v>
      </c>
      <c r="I117" s="240"/>
      <c r="J117" s="238">
        <v>963</v>
      </c>
      <c r="K117" s="239" t="s">
        <v>90</v>
      </c>
      <c r="L117" s="239">
        <v>463</v>
      </c>
      <c r="M117" s="239">
        <v>463</v>
      </c>
      <c r="N117" s="239" t="s">
        <v>90</v>
      </c>
      <c r="O117" s="239">
        <v>693</v>
      </c>
      <c r="P117" s="239">
        <v>663</v>
      </c>
      <c r="Q117" s="240" t="s">
        <v>90</v>
      </c>
    </row>
    <row r="118" spans="1:17">
      <c r="A118" s="237" t="s">
        <v>458</v>
      </c>
      <c r="B118" s="238">
        <v>903</v>
      </c>
      <c r="C118" s="239"/>
      <c r="D118" s="239"/>
      <c r="E118" s="239">
        <v>403</v>
      </c>
      <c r="F118" s="239"/>
      <c r="G118" s="239">
        <v>633</v>
      </c>
      <c r="H118" s="239">
        <v>603</v>
      </c>
      <c r="I118" s="240"/>
      <c r="J118" s="238" t="s">
        <v>90</v>
      </c>
      <c r="K118" s="239" t="s">
        <v>90</v>
      </c>
      <c r="L118" s="239" t="s">
        <v>90</v>
      </c>
      <c r="M118" s="239" t="s">
        <v>90</v>
      </c>
      <c r="N118" s="239" t="s">
        <v>90</v>
      </c>
      <c r="O118" s="239" t="s">
        <v>90</v>
      </c>
      <c r="P118" s="239" t="s">
        <v>90</v>
      </c>
      <c r="Q118" s="240" t="s">
        <v>90</v>
      </c>
    </row>
    <row r="119" spans="1:17">
      <c r="A119" s="237" t="s">
        <v>459</v>
      </c>
      <c r="B119" s="238">
        <v>905</v>
      </c>
      <c r="C119" s="239"/>
      <c r="D119" s="239"/>
      <c r="E119" s="239">
        <v>405</v>
      </c>
      <c r="F119" s="239"/>
      <c r="G119" s="239">
        <v>635</v>
      </c>
      <c r="H119" s="239">
        <v>605</v>
      </c>
      <c r="I119" s="240"/>
      <c r="J119" s="238">
        <v>955</v>
      </c>
      <c r="K119" s="239" t="s">
        <v>90</v>
      </c>
      <c r="L119" s="239" t="s">
        <v>90</v>
      </c>
      <c r="M119" s="239">
        <v>455</v>
      </c>
      <c r="N119" s="239" t="s">
        <v>90</v>
      </c>
      <c r="O119" s="239" t="s">
        <v>90</v>
      </c>
      <c r="P119" s="239" t="s">
        <v>90</v>
      </c>
      <c r="Q119" s="240" t="s">
        <v>90</v>
      </c>
    </row>
    <row r="120" spans="1:17">
      <c r="A120" s="237" t="s">
        <v>460</v>
      </c>
      <c r="B120" s="238">
        <v>908</v>
      </c>
      <c r="C120" s="239"/>
      <c r="D120" s="239"/>
      <c r="E120" s="239">
        <v>408</v>
      </c>
      <c r="F120" s="239"/>
      <c r="G120" s="239">
        <v>638</v>
      </c>
      <c r="H120" s="239">
        <v>608</v>
      </c>
      <c r="I120" s="240"/>
      <c r="J120" s="238">
        <v>958</v>
      </c>
      <c r="K120" s="239" t="s">
        <v>90</v>
      </c>
      <c r="L120" s="239" t="s">
        <v>90</v>
      </c>
      <c r="M120" s="239">
        <v>458</v>
      </c>
      <c r="N120" s="239" t="s">
        <v>90</v>
      </c>
      <c r="O120" s="239">
        <v>688</v>
      </c>
      <c r="P120" s="239">
        <v>658</v>
      </c>
      <c r="Q120" s="240" t="s">
        <v>90</v>
      </c>
    </row>
    <row r="121" spans="1:17">
      <c r="A121" s="237" t="s">
        <v>461</v>
      </c>
      <c r="B121" s="238">
        <v>908</v>
      </c>
      <c r="C121" s="239"/>
      <c r="D121" s="239"/>
      <c r="E121" s="239">
        <v>408</v>
      </c>
      <c r="F121" s="239"/>
      <c r="G121" s="239">
        <v>638</v>
      </c>
      <c r="H121" s="239">
        <v>608</v>
      </c>
      <c r="I121" s="240"/>
      <c r="J121" s="238">
        <v>958</v>
      </c>
      <c r="K121" s="239" t="s">
        <v>90</v>
      </c>
      <c r="L121" s="239" t="s">
        <v>90</v>
      </c>
      <c r="M121" s="239">
        <v>458</v>
      </c>
      <c r="N121" s="239" t="s">
        <v>90</v>
      </c>
      <c r="O121" s="239">
        <v>688</v>
      </c>
      <c r="P121" s="239">
        <v>658</v>
      </c>
      <c r="Q121" s="240" t="s">
        <v>90</v>
      </c>
    </row>
    <row r="122" spans="1:17">
      <c r="A122" s="237" t="s">
        <v>462</v>
      </c>
      <c r="B122" s="238"/>
      <c r="C122" s="239"/>
      <c r="D122" s="239"/>
      <c r="E122" s="239">
        <v>408</v>
      </c>
      <c r="F122" s="239"/>
      <c r="G122" s="239">
        <v>638</v>
      </c>
      <c r="H122" s="239">
        <v>608</v>
      </c>
      <c r="I122" s="240"/>
      <c r="J122" s="238" t="s">
        <v>90</v>
      </c>
      <c r="K122" s="239" t="s">
        <v>90</v>
      </c>
      <c r="L122" s="239" t="s">
        <v>90</v>
      </c>
      <c r="M122" s="239" t="s">
        <v>90</v>
      </c>
      <c r="N122" s="239" t="s">
        <v>90</v>
      </c>
      <c r="O122" s="239" t="s">
        <v>90</v>
      </c>
      <c r="P122" s="239" t="s">
        <v>90</v>
      </c>
      <c r="Q122" s="240" t="s">
        <v>90</v>
      </c>
    </row>
    <row r="123" spans="1:17">
      <c r="A123" s="237" t="s">
        <v>463</v>
      </c>
      <c r="B123" s="238">
        <v>913</v>
      </c>
      <c r="C123" s="239"/>
      <c r="D123" s="239">
        <v>413</v>
      </c>
      <c r="E123" s="239">
        <v>413</v>
      </c>
      <c r="F123" s="239"/>
      <c r="G123" s="239">
        <v>643</v>
      </c>
      <c r="H123" s="239">
        <v>613</v>
      </c>
      <c r="I123" s="240"/>
      <c r="J123" s="238">
        <v>959</v>
      </c>
      <c r="K123" s="239" t="s">
        <v>90</v>
      </c>
      <c r="L123" s="239">
        <v>459</v>
      </c>
      <c r="M123" s="239">
        <v>459</v>
      </c>
      <c r="N123" s="239" t="s">
        <v>90</v>
      </c>
      <c r="O123" s="239">
        <v>689</v>
      </c>
      <c r="P123" s="239">
        <v>659</v>
      </c>
      <c r="Q123" s="240" t="s">
        <v>90</v>
      </c>
    </row>
    <row r="124" spans="1:17">
      <c r="A124" s="237" t="s">
        <v>464</v>
      </c>
      <c r="B124" s="238">
        <v>908</v>
      </c>
      <c r="C124" s="239"/>
      <c r="D124" s="239"/>
      <c r="E124" s="239">
        <v>408</v>
      </c>
      <c r="F124" s="239"/>
      <c r="G124" s="239">
        <v>638</v>
      </c>
      <c r="H124" s="239">
        <v>608</v>
      </c>
      <c r="I124" s="240"/>
      <c r="J124" s="238">
        <v>958</v>
      </c>
      <c r="K124" s="239" t="s">
        <v>90</v>
      </c>
      <c r="L124" s="239" t="s">
        <v>90</v>
      </c>
      <c r="M124" s="239">
        <v>458</v>
      </c>
      <c r="N124" s="239" t="s">
        <v>90</v>
      </c>
      <c r="O124" s="239" t="s">
        <v>90</v>
      </c>
      <c r="P124" s="239" t="s">
        <v>90</v>
      </c>
      <c r="Q124" s="240" t="s">
        <v>90</v>
      </c>
    </row>
    <row r="125" spans="1:17" ht="25.5">
      <c r="A125" s="237" t="s">
        <v>465</v>
      </c>
      <c r="B125" s="238"/>
      <c r="C125" s="239"/>
      <c r="D125" s="239"/>
      <c r="E125" s="239">
        <v>408</v>
      </c>
      <c r="F125" s="239"/>
      <c r="G125" s="239">
        <v>638</v>
      </c>
      <c r="H125" s="239">
        <v>608</v>
      </c>
      <c r="I125" s="240"/>
      <c r="J125" s="238" t="s">
        <v>90</v>
      </c>
      <c r="K125" s="239" t="s">
        <v>90</v>
      </c>
      <c r="L125" s="239" t="s">
        <v>90</v>
      </c>
      <c r="M125" s="239" t="s">
        <v>90</v>
      </c>
      <c r="N125" s="239" t="s">
        <v>90</v>
      </c>
      <c r="O125" s="239" t="s">
        <v>90</v>
      </c>
      <c r="P125" s="239" t="s">
        <v>90</v>
      </c>
      <c r="Q125" s="240" t="s">
        <v>90</v>
      </c>
    </row>
    <row r="126" spans="1:17">
      <c r="A126" s="237" t="s">
        <v>466</v>
      </c>
      <c r="B126" s="238">
        <v>905</v>
      </c>
      <c r="C126" s="239"/>
      <c r="D126" s="239">
        <v>405</v>
      </c>
      <c r="E126" s="239">
        <v>405</v>
      </c>
      <c r="F126" s="239"/>
      <c r="G126" s="239">
        <v>635</v>
      </c>
      <c r="H126" s="239">
        <v>605</v>
      </c>
      <c r="I126" s="240"/>
      <c r="J126" s="238">
        <v>955</v>
      </c>
      <c r="K126" s="239" t="s">
        <v>90</v>
      </c>
      <c r="L126" s="239" t="s">
        <v>90</v>
      </c>
      <c r="M126" s="239">
        <v>455</v>
      </c>
      <c r="N126" s="239" t="s">
        <v>90</v>
      </c>
      <c r="O126" s="239">
        <v>685</v>
      </c>
      <c r="P126" s="239">
        <v>655</v>
      </c>
      <c r="Q126" s="240" t="s">
        <v>90</v>
      </c>
    </row>
    <row r="127" spans="1:17">
      <c r="A127" s="237" t="s">
        <v>467</v>
      </c>
      <c r="B127" s="238">
        <v>908</v>
      </c>
      <c r="C127" s="239"/>
      <c r="D127" s="239"/>
      <c r="E127" s="239">
        <v>408</v>
      </c>
      <c r="F127" s="239"/>
      <c r="G127" s="239">
        <v>638</v>
      </c>
      <c r="H127" s="239">
        <v>608</v>
      </c>
      <c r="I127" s="240"/>
      <c r="J127" s="238">
        <v>958</v>
      </c>
      <c r="K127" s="239" t="s">
        <v>90</v>
      </c>
      <c r="L127" s="239" t="s">
        <v>90</v>
      </c>
      <c r="M127" s="239">
        <v>458</v>
      </c>
      <c r="N127" s="239" t="s">
        <v>90</v>
      </c>
      <c r="O127" s="239" t="s">
        <v>90</v>
      </c>
      <c r="P127" s="239" t="s">
        <v>90</v>
      </c>
      <c r="Q127" s="240" t="s">
        <v>90</v>
      </c>
    </row>
    <row r="128" spans="1:17">
      <c r="A128" s="237" t="s">
        <v>468</v>
      </c>
      <c r="B128" s="238">
        <v>908</v>
      </c>
      <c r="C128" s="239"/>
      <c r="D128" s="239"/>
      <c r="E128" s="239">
        <v>408</v>
      </c>
      <c r="F128" s="239"/>
      <c r="G128" s="239">
        <v>638</v>
      </c>
      <c r="H128" s="239">
        <v>608</v>
      </c>
      <c r="I128" s="240"/>
      <c r="J128" s="238">
        <v>958</v>
      </c>
      <c r="K128" s="239" t="s">
        <v>90</v>
      </c>
      <c r="L128" s="239" t="s">
        <v>90</v>
      </c>
      <c r="M128" s="239">
        <v>458</v>
      </c>
      <c r="N128" s="239" t="s">
        <v>90</v>
      </c>
      <c r="O128" s="239" t="s">
        <v>90</v>
      </c>
      <c r="P128" s="239" t="s">
        <v>90</v>
      </c>
      <c r="Q128" s="240" t="s">
        <v>90</v>
      </c>
    </row>
    <row r="129" spans="1:17">
      <c r="A129" s="237" t="s">
        <v>469</v>
      </c>
      <c r="B129" s="238">
        <v>907</v>
      </c>
      <c r="C129" s="239"/>
      <c r="D129" s="239">
        <v>407</v>
      </c>
      <c r="E129" s="239">
        <v>407</v>
      </c>
      <c r="F129" s="239"/>
      <c r="G129" s="239">
        <v>637</v>
      </c>
      <c r="H129" s="239">
        <v>607</v>
      </c>
      <c r="I129" s="240"/>
      <c r="J129" s="238">
        <v>957</v>
      </c>
      <c r="K129" s="239" t="s">
        <v>90</v>
      </c>
      <c r="L129" s="239">
        <v>457</v>
      </c>
      <c r="M129" s="239">
        <v>457</v>
      </c>
      <c r="N129" s="239" t="s">
        <v>90</v>
      </c>
      <c r="O129" s="239">
        <v>687</v>
      </c>
      <c r="P129" s="239">
        <v>657</v>
      </c>
      <c r="Q129" s="240" t="s">
        <v>90</v>
      </c>
    </row>
    <row r="130" spans="1:17">
      <c r="A130" s="237" t="s">
        <v>470</v>
      </c>
      <c r="B130" s="238">
        <v>905</v>
      </c>
      <c r="C130" s="239"/>
      <c r="D130" s="239"/>
      <c r="E130" s="239">
        <v>405</v>
      </c>
      <c r="F130" s="239"/>
      <c r="G130" s="239">
        <v>635</v>
      </c>
      <c r="H130" s="239">
        <v>605</v>
      </c>
      <c r="I130" s="240"/>
      <c r="J130" s="238">
        <v>955</v>
      </c>
      <c r="K130" s="239" t="s">
        <v>90</v>
      </c>
      <c r="L130" s="239" t="s">
        <v>90</v>
      </c>
      <c r="M130" s="239">
        <v>455</v>
      </c>
      <c r="N130" s="239" t="s">
        <v>90</v>
      </c>
      <c r="O130" s="239" t="s">
        <v>90</v>
      </c>
      <c r="P130" s="239" t="s">
        <v>90</v>
      </c>
      <c r="Q130" s="240" t="s">
        <v>90</v>
      </c>
    </row>
    <row r="131" spans="1:17">
      <c r="A131" s="237" t="s">
        <v>471</v>
      </c>
      <c r="B131" s="238"/>
      <c r="C131" s="239"/>
      <c r="D131" s="239"/>
      <c r="E131" s="239">
        <v>408</v>
      </c>
      <c r="F131" s="239"/>
      <c r="G131" s="239">
        <v>638</v>
      </c>
      <c r="H131" s="239">
        <v>608</v>
      </c>
      <c r="I131" s="240"/>
      <c r="J131" s="238">
        <v>958</v>
      </c>
      <c r="K131" s="239" t="s">
        <v>90</v>
      </c>
      <c r="L131" s="239" t="s">
        <v>90</v>
      </c>
      <c r="M131" s="239">
        <v>458</v>
      </c>
      <c r="N131" s="239" t="s">
        <v>90</v>
      </c>
      <c r="O131" s="239" t="s">
        <v>90</v>
      </c>
      <c r="P131" s="239" t="s">
        <v>90</v>
      </c>
      <c r="Q131" s="240" t="s">
        <v>90</v>
      </c>
    </row>
    <row r="132" spans="1:17">
      <c r="A132" s="237" t="s">
        <v>472</v>
      </c>
      <c r="B132" s="238"/>
      <c r="C132" s="239"/>
      <c r="D132" s="239"/>
      <c r="E132" s="239">
        <v>408</v>
      </c>
      <c r="F132" s="239"/>
      <c r="G132" s="239">
        <v>638</v>
      </c>
      <c r="H132" s="239">
        <v>608</v>
      </c>
      <c r="I132" s="240"/>
      <c r="J132" s="238">
        <v>958</v>
      </c>
      <c r="K132" s="239" t="s">
        <v>90</v>
      </c>
      <c r="L132" s="239" t="s">
        <v>90</v>
      </c>
      <c r="M132" s="239">
        <v>458</v>
      </c>
      <c r="N132" s="239" t="s">
        <v>90</v>
      </c>
      <c r="O132" s="239" t="s">
        <v>90</v>
      </c>
      <c r="P132" s="239" t="s">
        <v>90</v>
      </c>
      <c r="Q132" s="240" t="s">
        <v>90</v>
      </c>
    </row>
    <row r="133" spans="1:17">
      <c r="A133" s="237" t="s">
        <v>473</v>
      </c>
      <c r="B133" s="238"/>
      <c r="C133" s="239"/>
      <c r="D133" s="239"/>
      <c r="E133" s="239">
        <v>408</v>
      </c>
      <c r="F133" s="239"/>
      <c r="G133" s="239">
        <v>638</v>
      </c>
      <c r="H133" s="239">
        <v>608</v>
      </c>
      <c r="I133" s="240"/>
      <c r="J133" s="238">
        <v>958</v>
      </c>
      <c r="K133" s="239" t="s">
        <v>90</v>
      </c>
      <c r="L133" s="239" t="s">
        <v>90</v>
      </c>
      <c r="M133" s="239">
        <v>458</v>
      </c>
      <c r="N133" s="239" t="s">
        <v>90</v>
      </c>
      <c r="O133" s="239" t="s">
        <v>90</v>
      </c>
      <c r="P133" s="239" t="s">
        <v>90</v>
      </c>
      <c r="Q133" s="240" t="s">
        <v>90</v>
      </c>
    </row>
    <row r="134" spans="1:17">
      <c r="A134" s="237" t="s">
        <v>474</v>
      </c>
      <c r="B134" s="238">
        <v>903</v>
      </c>
      <c r="C134" s="239"/>
      <c r="D134" s="239">
        <v>403</v>
      </c>
      <c r="E134" s="239">
        <v>403</v>
      </c>
      <c r="F134" s="239"/>
      <c r="G134" s="239">
        <v>633</v>
      </c>
      <c r="H134" s="239">
        <v>603</v>
      </c>
      <c r="I134" s="240"/>
      <c r="J134" s="238">
        <v>953</v>
      </c>
      <c r="K134" s="239" t="s">
        <v>90</v>
      </c>
      <c r="L134" s="239">
        <v>453</v>
      </c>
      <c r="M134" s="239">
        <v>453</v>
      </c>
      <c r="N134" s="239" t="s">
        <v>90</v>
      </c>
      <c r="O134" s="239">
        <v>683</v>
      </c>
      <c r="P134" s="239">
        <v>653</v>
      </c>
      <c r="Q134" s="240" t="s">
        <v>90</v>
      </c>
    </row>
    <row r="135" spans="1:17">
      <c r="A135" s="237" t="s">
        <v>475</v>
      </c>
      <c r="B135" s="238">
        <v>907</v>
      </c>
      <c r="C135" s="239"/>
      <c r="D135" s="239">
        <v>407</v>
      </c>
      <c r="E135" s="239">
        <v>407</v>
      </c>
      <c r="F135" s="239"/>
      <c r="G135" s="239">
        <v>637</v>
      </c>
      <c r="H135" s="239">
        <v>607</v>
      </c>
      <c r="I135" s="240"/>
      <c r="J135" s="238">
        <v>957</v>
      </c>
      <c r="K135" s="239" t="s">
        <v>90</v>
      </c>
      <c r="L135" s="239">
        <v>457</v>
      </c>
      <c r="M135" s="239">
        <v>457</v>
      </c>
      <c r="N135" s="239" t="s">
        <v>90</v>
      </c>
      <c r="O135" s="239">
        <v>687</v>
      </c>
      <c r="P135" s="239">
        <v>657</v>
      </c>
      <c r="Q135" s="240" t="s">
        <v>90</v>
      </c>
    </row>
    <row r="136" spans="1:17">
      <c r="A136" s="237" t="s">
        <v>476</v>
      </c>
      <c r="B136" s="238">
        <v>901</v>
      </c>
      <c r="C136" s="239"/>
      <c r="D136" s="239">
        <v>401</v>
      </c>
      <c r="E136" s="239">
        <v>401</v>
      </c>
      <c r="F136" s="239"/>
      <c r="G136" s="239">
        <v>631</v>
      </c>
      <c r="H136" s="239">
        <v>601</v>
      </c>
      <c r="I136" s="240"/>
      <c r="J136" s="238">
        <v>951</v>
      </c>
      <c r="K136" s="239" t="s">
        <v>90</v>
      </c>
      <c r="L136" s="239">
        <v>451</v>
      </c>
      <c r="M136" s="239">
        <v>451</v>
      </c>
      <c r="N136" s="239" t="s">
        <v>90</v>
      </c>
      <c r="O136" s="239">
        <v>681</v>
      </c>
      <c r="P136" s="239">
        <v>651</v>
      </c>
      <c r="Q136" s="240" t="s">
        <v>90</v>
      </c>
    </row>
    <row r="137" spans="1:17">
      <c r="A137" s="237" t="s">
        <v>477</v>
      </c>
      <c r="B137" s="238">
        <v>904</v>
      </c>
      <c r="C137" s="239"/>
      <c r="D137" s="239"/>
      <c r="E137" s="239">
        <v>404</v>
      </c>
      <c r="F137" s="239"/>
      <c r="G137" s="239">
        <v>634</v>
      </c>
      <c r="H137" s="239">
        <v>604</v>
      </c>
      <c r="I137" s="240"/>
      <c r="J137" s="238">
        <v>954</v>
      </c>
      <c r="K137" s="239" t="s">
        <v>90</v>
      </c>
      <c r="L137" s="239" t="s">
        <v>90</v>
      </c>
      <c r="M137" s="239">
        <v>454</v>
      </c>
      <c r="N137" s="239" t="s">
        <v>90</v>
      </c>
      <c r="O137" s="239">
        <v>684</v>
      </c>
      <c r="P137" s="239">
        <v>654</v>
      </c>
      <c r="Q137" s="240" t="s">
        <v>90</v>
      </c>
    </row>
    <row r="138" spans="1:17">
      <c r="A138" s="237" t="s">
        <v>478</v>
      </c>
      <c r="B138" s="238">
        <v>908</v>
      </c>
      <c r="C138" s="239"/>
      <c r="D138" s="239"/>
      <c r="E138" s="239">
        <v>408</v>
      </c>
      <c r="F138" s="239"/>
      <c r="G138" s="239">
        <v>638</v>
      </c>
      <c r="H138" s="239">
        <v>608</v>
      </c>
      <c r="I138" s="240"/>
      <c r="J138" s="238">
        <v>958</v>
      </c>
      <c r="K138" s="239" t="s">
        <v>90</v>
      </c>
      <c r="L138" s="239" t="s">
        <v>90</v>
      </c>
      <c r="M138" s="239">
        <v>458</v>
      </c>
      <c r="N138" s="239" t="s">
        <v>90</v>
      </c>
      <c r="O138" s="239" t="s">
        <v>90</v>
      </c>
      <c r="P138" s="239" t="s">
        <v>90</v>
      </c>
      <c r="Q138" s="240" t="s">
        <v>90</v>
      </c>
    </row>
    <row r="139" spans="1:17">
      <c r="A139" s="237" t="s">
        <v>479</v>
      </c>
      <c r="B139" s="238"/>
      <c r="C139" s="239"/>
      <c r="D139" s="239"/>
      <c r="E139" s="239">
        <v>408</v>
      </c>
      <c r="F139" s="239"/>
      <c r="G139" s="239">
        <v>638</v>
      </c>
      <c r="H139" s="239">
        <v>608</v>
      </c>
      <c r="I139" s="240"/>
      <c r="J139" s="238">
        <v>958</v>
      </c>
      <c r="K139" s="239" t="s">
        <v>90</v>
      </c>
      <c r="L139" s="239" t="s">
        <v>90</v>
      </c>
      <c r="M139" s="239">
        <v>458</v>
      </c>
      <c r="N139" s="239" t="s">
        <v>90</v>
      </c>
      <c r="O139" s="239" t="s">
        <v>90</v>
      </c>
      <c r="P139" s="239" t="s">
        <v>90</v>
      </c>
      <c r="Q139" s="240" t="s">
        <v>90</v>
      </c>
    </row>
    <row r="140" spans="1:17">
      <c r="A140" s="237" t="s">
        <v>480</v>
      </c>
      <c r="B140" s="238"/>
      <c r="C140" s="239"/>
      <c r="D140" s="239"/>
      <c r="E140" s="239">
        <v>403</v>
      </c>
      <c r="F140" s="239"/>
      <c r="G140" s="239">
        <v>633</v>
      </c>
      <c r="H140" s="239">
        <v>603</v>
      </c>
      <c r="I140" s="240"/>
      <c r="J140" s="238">
        <v>953</v>
      </c>
      <c r="K140" s="239" t="s">
        <v>90</v>
      </c>
      <c r="L140" s="239" t="s">
        <v>90</v>
      </c>
      <c r="M140" s="239">
        <v>453</v>
      </c>
      <c r="N140" s="239" t="s">
        <v>90</v>
      </c>
      <c r="O140" s="239">
        <v>683</v>
      </c>
      <c r="P140" s="239">
        <v>653</v>
      </c>
      <c r="Q140" s="240" t="s">
        <v>90</v>
      </c>
    </row>
    <row r="141" spans="1:17">
      <c r="A141" s="237" t="s">
        <v>481</v>
      </c>
      <c r="B141" s="238">
        <v>908</v>
      </c>
      <c r="C141" s="239"/>
      <c r="D141" s="239"/>
      <c r="E141" s="239">
        <v>408</v>
      </c>
      <c r="F141" s="239"/>
      <c r="G141" s="239">
        <v>638</v>
      </c>
      <c r="H141" s="239">
        <v>608</v>
      </c>
      <c r="I141" s="240"/>
      <c r="J141" s="238">
        <v>958</v>
      </c>
      <c r="K141" s="239" t="s">
        <v>90</v>
      </c>
      <c r="L141" s="239" t="s">
        <v>90</v>
      </c>
      <c r="M141" s="239">
        <v>458</v>
      </c>
      <c r="N141" s="239" t="s">
        <v>90</v>
      </c>
      <c r="O141" s="239" t="s">
        <v>90</v>
      </c>
      <c r="P141" s="239" t="s">
        <v>90</v>
      </c>
      <c r="Q141" s="240" t="s">
        <v>90</v>
      </c>
    </row>
    <row r="142" spans="1:17">
      <c r="A142" s="237" t="s">
        <v>482</v>
      </c>
      <c r="B142" s="238">
        <v>904</v>
      </c>
      <c r="C142" s="239"/>
      <c r="D142" s="239">
        <v>404</v>
      </c>
      <c r="E142" s="239">
        <v>404</v>
      </c>
      <c r="F142" s="239"/>
      <c r="G142" s="239">
        <v>634</v>
      </c>
      <c r="H142" s="239">
        <v>604</v>
      </c>
      <c r="I142" s="240"/>
      <c r="J142" s="238">
        <v>954</v>
      </c>
      <c r="K142" s="239" t="s">
        <v>90</v>
      </c>
      <c r="L142" s="239">
        <v>454</v>
      </c>
      <c r="M142" s="239">
        <v>454</v>
      </c>
      <c r="N142" s="239" t="s">
        <v>90</v>
      </c>
      <c r="O142" s="239">
        <v>684</v>
      </c>
      <c r="P142" s="239">
        <v>654</v>
      </c>
      <c r="Q142" s="240" t="s">
        <v>90</v>
      </c>
    </row>
    <row r="143" spans="1:17">
      <c r="A143" s="237" t="s">
        <v>483</v>
      </c>
      <c r="B143" s="238">
        <v>908</v>
      </c>
      <c r="C143" s="239"/>
      <c r="D143" s="239"/>
      <c r="E143" s="239">
        <v>408</v>
      </c>
      <c r="F143" s="239"/>
      <c r="G143" s="239">
        <v>638</v>
      </c>
      <c r="H143" s="239">
        <v>608</v>
      </c>
      <c r="I143" s="240"/>
      <c r="J143" s="238" t="s">
        <v>90</v>
      </c>
      <c r="K143" s="239" t="s">
        <v>90</v>
      </c>
      <c r="L143" s="239" t="s">
        <v>90</v>
      </c>
      <c r="M143" s="239">
        <v>458</v>
      </c>
      <c r="N143" s="239" t="s">
        <v>90</v>
      </c>
      <c r="O143" s="239">
        <v>688</v>
      </c>
      <c r="P143" s="239">
        <v>658</v>
      </c>
      <c r="Q143" s="240" t="s">
        <v>90</v>
      </c>
    </row>
    <row r="144" spans="1:17">
      <c r="A144" s="237" t="s">
        <v>484</v>
      </c>
      <c r="B144" s="238"/>
      <c r="C144" s="239"/>
      <c r="D144" s="239"/>
      <c r="E144" s="239">
        <v>408</v>
      </c>
      <c r="F144" s="239"/>
      <c r="G144" s="239">
        <v>638</v>
      </c>
      <c r="H144" s="239">
        <v>608</v>
      </c>
      <c r="I144" s="240"/>
      <c r="J144" s="238">
        <v>958</v>
      </c>
      <c r="K144" s="239" t="s">
        <v>90</v>
      </c>
      <c r="L144" s="239" t="s">
        <v>90</v>
      </c>
      <c r="M144" s="239">
        <v>458</v>
      </c>
      <c r="N144" s="239" t="s">
        <v>90</v>
      </c>
      <c r="O144" s="239" t="s">
        <v>90</v>
      </c>
      <c r="P144" s="239" t="s">
        <v>90</v>
      </c>
      <c r="Q144" s="240" t="s">
        <v>90</v>
      </c>
    </row>
    <row r="145" spans="1:17">
      <c r="A145" s="237" t="s">
        <v>485</v>
      </c>
      <c r="B145" s="238">
        <v>908</v>
      </c>
      <c r="C145" s="239"/>
      <c r="D145" s="239">
        <v>408</v>
      </c>
      <c r="E145" s="239">
        <v>408</v>
      </c>
      <c r="F145" s="239"/>
      <c r="G145" s="239">
        <v>638</v>
      </c>
      <c r="H145" s="239">
        <v>608</v>
      </c>
      <c r="I145" s="240"/>
      <c r="J145" s="238">
        <v>958</v>
      </c>
      <c r="K145" s="239" t="s">
        <v>90</v>
      </c>
      <c r="L145" s="239">
        <v>458</v>
      </c>
      <c r="M145" s="239">
        <v>458</v>
      </c>
      <c r="N145" s="239" t="s">
        <v>90</v>
      </c>
      <c r="O145" s="239" t="s">
        <v>90</v>
      </c>
      <c r="P145" s="239" t="s">
        <v>90</v>
      </c>
      <c r="Q145" s="240" t="s">
        <v>90</v>
      </c>
    </row>
    <row r="146" spans="1:17">
      <c r="A146" s="237" t="s">
        <v>486</v>
      </c>
      <c r="B146" s="238"/>
      <c r="C146" s="239"/>
      <c r="D146" s="239"/>
      <c r="E146" s="239">
        <v>408</v>
      </c>
      <c r="F146" s="239"/>
      <c r="G146" s="239">
        <v>638</v>
      </c>
      <c r="H146" s="239">
        <v>608</v>
      </c>
      <c r="I146" s="240"/>
      <c r="J146" s="238" t="s">
        <v>90</v>
      </c>
      <c r="K146" s="239" t="s">
        <v>90</v>
      </c>
      <c r="L146" s="239" t="s">
        <v>90</v>
      </c>
      <c r="M146" s="239" t="s">
        <v>90</v>
      </c>
      <c r="N146" s="239" t="s">
        <v>90</v>
      </c>
      <c r="O146" s="239" t="s">
        <v>90</v>
      </c>
      <c r="P146" s="239" t="s">
        <v>90</v>
      </c>
      <c r="Q146" s="240" t="s">
        <v>90</v>
      </c>
    </row>
    <row r="147" spans="1:17">
      <c r="A147" s="237" t="s">
        <v>487</v>
      </c>
      <c r="B147" s="238"/>
      <c r="C147" s="239"/>
      <c r="D147" s="239"/>
      <c r="E147" s="239">
        <v>402</v>
      </c>
      <c r="F147" s="239">
        <v>420</v>
      </c>
      <c r="G147" s="239">
        <v>632</v>
      </c>
      <c r="H147" s="239">
        <v>602</v>
      </c>
      <c r="I147" s="240">
        <v>620</v>
      </c>
      <c r="J147" s="241">
        <v>952</v>
      </c>
      <c r="K147" s="242">
        <v>970</v>
      </c>
      <c r="L147" s="242" t="s">
        <v>90</v>
      </c>
      <c r="M147" s="242">
        <v>452</v>
      </c>
      <c r="N147" s="242">
        <v>470</v>
      </c>
      <c r="O147" s="242" t="s">
        <v>90</v>
      </c>
      <c r="P147" s="242" t="s">
        <v>90</v>
      </c>
      <c r="Q147" s="243" t="s">
        <v>90</v>
      </c>
    </row>
    <row r="148" spans="1:17">
      <c r="A148" s="237" t="s">
        <v>488</v>
      </c>
      <c r="B148" s="238">
        <v>908</v>
      </c>
      <c r="C148" s="239"/>
      <c r="D148" s="239"/>
      <c r="E148" s="239">
        <v>408</v>
      </c>
      <c r="F148" s="239"/>
      <c r="G148" s="239">
        <v>638</v>
      </c>
      <c r="H148" s="239">
        <v>608</v>
      </c>
      <c r="I148" s="240"/>
      <c r="J148" s="238">
        <v>958</v>
      </c>
      <c r="K148" s="239" t="s">
        <v>90</v>
      </c>
      <c r="L148" s="239" t="s">
        <v>90</v>
      </c>
      <c r="M148" s="239">
        <v>458</v>
      </c>
      <c r="N148" s="239" t="s">
        <v>90</v>
      </c>
      <c r="O148" s="239" t="s">
        <v>90</v>
      </c>
      <c r="P148" s="239" t="s">
        <v>90</v>
      </c>
      <c r="Q148" s="240" t="s">
        <v>90</v>
      </c>
    </row>
    <row r="149" spans="1:17">
      <c r="A149" s="237" t="s">
        <v>489</v>
      </c>
      <c r="B149" s="238">
        <v>908</v>
      </c>
      <c r="C149" s="239"/>
      <c r="D149" s="239"/>
      <c r="E149" s="239">
        <v>408</v>
      </c>
      <c r="F149" s="239"/>
      <c r="G149" s="239">
        <v>638</v>
      </c>
      <c r="H149" s="239">
        <v>608</v>
      </c>
      <c r="I149" s="240"/>
      <c r="J149" s="238">
        <v>958</v>
      </c>
      <c r="K149" s="239" t="s">
        <v>90</v>
      </c>
      <c r="L149" s="239" t="s">
        <v>90</v>
      </c>
      <c r="M149" s="239">
        <v>458</v>
      </c>
      <c r="N149" s="239" t="s">
        <v>90</v>
      </c>
      <c r="O149" s="239" t="s">
        <v>90</v>
      </c>
      <c r="P149" s="239" t="s">
        <v>90</v>
      </c>
      <c r="Q149" s="240" t="s">
        <v>90</v>
      </c>
    </row>
    <row r="150" spans="1:17">
      <c r="A150" s="237" t="s">
        <v>490</v>
      </c>
      <c r="B150" s="238"/>
      <c r="C150" s="239"/>
      <c r="D150" s="239"/>
      <c r="E150" s="239">
        <v>408</v>
      </c>
      <c r="F150" s="239"/>
      <c r="G150" s="239">
        <v>638</v>
      </c>
      <c r="H150" s="239">
        <v>608</v>
      </c>
      <c r="I150" s="240"/>
      <c r="J150" s="238" t="s">
        <v>90</v>
      </c>
      <c r="K150" s="239" t="s">
        <v>90</v>
      </c>
      <c r="L150" s="239" t="s">
        <v>90</v>
      </c>
      <c r="M150" s="239" t="s">
        <v>90</v>
      </c>
      <c r="N150" s="239" t="s">
        <v>90</v>
      </c>
      <c r="O150" s="239" t="s">
        <v>90</v>
      </c>
      <c r="P150" s="239" t="s">
        <v>90</v>
      </c>
      <c r="Q150" s="240" t="s">
        <v>90</v>
      </c>
    </row>
    <row r="151" spans="1:17">
      <c r="A151" s="237" t="s">
        <v>491</v>
      </c>
      <c r="B151" s="238">
        <v>84</v>
      </c>
      <c r="C151" s="239"/>
      <c r="D151" s="239">
        <v>484</v>
      </c>
      <c r="E151" s="239">
        <v>484</v>
      </c>
      <c r="F151" s="239"/>
      <c r="G151" s="239">
        <v>74</v>
      </c>
      <c r="H151" s="239">
        <v>74</v>
      </c>
      <c r="I151" s="240"/>
      <c r="J151" s="238">
        <v>94</v>
      </c>
      <c r="K151" s="239" t="s">
        <v>90</v>
      </c>
      <c r="L151" s="239">
        <v>494</v>
      </c>
      <c r="M151" s="239">
        <v>494</v>
      </c>
      <c r="N151" s="239" t="s">
        <v>90</v>
      </c>
      <c r="O151" s="239">
        <v>64</v>
      </c>
      <c r="P151" s="239">
        <v>64</v>
      </c>
      <c r="Q151" s="240" t="s">
        <v>90</v>
      </c>
    </row>
    <row r="152" spans="1:17">
      <c r="A152" s="237" t="s">
        <v>492</v>
      </c>
      <c r="B152" s="238">
        <v>908</v>
      </c>
      <c r="C152" s="239"/>
      <c r="D152" s="239"/>
      <c r="E152" s="239">
        <v>408</v>
      </c>
      <c r="F152" s="239"/>
      <c r="G152" s="239">
        <v>638</v>
      </c>
      <c r="H152" s="239">
        <v>608</v>
      </c>
      <c r="I152" s="240"/>
      <c r="J152" s="238" t="s">
        <v>90</v>
      </c>
      <c r="K152" s="239" t="s">
        <v>90</v>
      </c>
      <c r="L152" s="239" t="s">
        <v>90</v>
      </c>
      <c r="M152" s="239" t="s">
        <v>90</v>
      </c>
      <c r="N152" s="239" t="s">
        <v>90</v>
      </c>
      <c r="O152" s="239" t="s">
        <v>90</v>
      </c>
      <c r="P152" s="239" t="s">
        <v>90</v>
      </c>
      <c r="Q152" s="240" t="s">
        <v>90</v>
      </c>
    </row>
    <row r="153" spans="1:17">
      <c r="A153" s="237" t="s">
        <v>493</v>
      </c>
      <c r="B153" s="238">
        <v>908</v>
      </c>
      <c r="C153" s="239"/>
      <c r="D153" s="239"/>
      <c r="E153" s="239">
        <v>408</v>
      </c>
      <c r="F153" s="239"/>
      <c r="G153" s="239">
        <v>638</v>
      </c>
      <c r="H153" s="239">
        <v>608</v>
      </c>
      <c r="I153" s="240"/>
      <c r="J153" s="238">
        <v>958</v>
      </c>
      <c r="K153" s="239" t="s">
        <v>90</v>
      </c>
      <c r="L153" s="239" t="s">
        <v>90</v>
      </c>
      <c r="M153" s="239">
        <v>458</v>
      </c>
      <c r="N153" s="239" t="s">
        <v>90</v>
      </c>
      <c r="O153" s="239" t="s">
        <v>90</v>
      </c>
      <c r="P153" s="239" t="s">
        <v>90</v>
      </c>
      <c r="Q153" s="240" t="s">
        <v>90</v>
      </c>
    </row>
    <row r="154" spans="1:17">
      <c r="A154" s="237" t="s">
        <v>494</v>
      </c>
      <c r="B154" s="238">
        <v>901</v>
      </c>
      <c r="C154" s="239"/>
      <c r="D154" s="239">
        <v>401</v>
      </c>
      <c r="E154" s="239">
        <v>401</v>
      </c>
      <c r="F154" s="239"/>
      <c r="G154" s="239">
        <v>631</v>
      </c>
      <c r="H154" s="239">
        <v>601</v>
      </c>
      <c r="I154" s="240"/>
      <c r="J154" s="238">
        <v>951</v>
      </c>
      <c r="K154" s="239" t="s">
        <v>90</v>
      </c>
      <c r="L154" s="239">
        <v>451</v>
      </c>
      <c r="M154" s="239">
        <v>451</v>
      </c>
      <c r="N154" s="239" t="s">
        <v>90</v>
      </c>
      <c r="O154" s="239">
        <v>681</v>
      </c>
      <c r="P154" s="239">
        <v>651</v>
      </c>
      <c r="Q154" s="240" t="s">
        <v>90</v>
      </c>
    </row>
    <row r="155" spans="1:17">
      <c r="A155" s="237" t="s">
        <v>495</v>
      </c>
      <c r="B155" s="238"/>
      <c r="C155" s="239"/>
      <c r="D155" s="239"/>
      <c r="E155" s="239">
        <v>408</v>
      </c>
      <c r="F155" s="239"/>
      <c r="G155" s="239">
        <v>638</v>
      </c>
      <c r="H155" s="239">
        <v>608</v>
      </c>
      <c r="I155" s="240"/>
      <c r="J155" s="238">
        <v>958</v>
      </c>
      <c r="K155" s="239" t="s">
        <v>90</v>
      </c>
      <c r="L155" s="239" t="s">
        <v>90</v>
      </c>
      <c r="M155" s="239">
        <v>458</v>
      </c>
      <c r="N155" s="239" t="s">
        <v>90</v>
      </c>
      <c r="O155" s="239" t="s">
        <v>90</v>
      </c>
      <c r="P155" s="239" t="s">
        <v>90</v>
      </c>
      <c r="Q155" s="240" t="s">
        <v>90</v>
      </c>
    </row>
    <row r="156" spans="1:17">
      <c r="A156" s="237" t="s">
        <v>496</v>
      </c>
      <c r="B156" s="238">
        <v>908</v>
      </c>
      <c r="C156" s="239"/>
      <c r="D156" s="239"/>
      <c r="E156" s="239">
        <v>408</v>
      </c>
      <c r="F156" s="239"/>
      <c r="G156" s="239">
        <v>638</v>
      </c>
      <c r="H156" s="239">
        <v>608</v>
      </c>
      <c r="I156" s="240"/>
      <c r="J156" s="238">
        <v>958</v>
      </c>
      <c r="K156" s="239" t="s">
        <v>90</v>
      </c>
      <c r="L156" s="239" t="s">
        <v>90</v>
      </c>
      <c r="M156" s="239">
        <v>458</v>
      </c>
      <c r="N156" s="239" t="s">
        <v>90</v>
      </c>
      <c r="O156" s="239" t="s">
        <v>90</v>
      </c>
      <c r="P156" s="239" t="s">
        <v>90</v>
      </c>
      <c r="Q156" s="240" t="s">
        <v>90</v>
      </c>
    </row>
    <row r="157" spans="1:17">
      <c r="A157" s="237" t="s">
        <v>497</v>
      </c>
      <c r="B157" s="238"/>
      <c r="C157" s="239"/>
      <c r="D157" s="239"/>
      <c r="E157" s="239">
        <v>402</v>
      </c>
      <c r="F157" s="239">
        <v>420</v>
      </c>
      <c r="G157" s="239">
        <v>632</v>
      </c>
      <c r="H157" s="239">
        <v>602</v>
      </c>
      <c r="I157" s="240">
        <v>620</v>
      </c>
      <c r="J157" s="238">
        <v>952</v>
      </c>
      <c r="K157" s="239">
        <v>970</v>
      </c>
      <c r="L157" s="239" t="s">
        <v>90</v>
      </c>
      <c r="M157" s="239">
        <v>452</v>
      </c>
      <c r="N157" s="239">
        <v>470</v>
      </c>
      <c r="O157" s="239" t="s">
        <v>90</v>
      </c>
      <c r="P157" s="239" t="s">
        <v>90</v>
      </c>
      <c r="Q157" s="240" t="s">
        <v>90</v>
      </c>
    </row>
    <row r="158" spans="1:17">
      <c r="A158" s="237" t="s">
        <v>498</v>
      </c>
      <c r="B158" s="238">
        <v>908</v>
      </c>
      <c r="C158" s="239"/>
      <c r="D158" s="239">
        <v>408</v>
      </c>
      <c r="E158" s="239">
        <v>408</v>
      </c>
      <c r="F158" s="239"/>
      <c r="G158" s="239">
        <v>638</v>
      </c>
      <c r="H158" s="239">
        <v>608</v>
      </c>
      <c r="I158" s="240"/>
      <c r="J158" s="238">
        <v>958</v>
      </c>
      <c r="K158" s="239" t="s">
        <v>90</v>
      </c>
      <c r="L158" s="239">
        <v>458</v>
      </c>
      <c r="M158" s="239">
        <v>458</v>
      </c>
      <c r="N158" s="239" t="s">
        <v>90</v>
      </c>
      <c r="O158" s="239">
        <v>688</v>
      </c>
      <c r="P158" s="239">
        <v>658</v>
      </c>
      <c r="Q158" s="240" t="s">
        <v>90</v>
      </c>
    </row>
    <row r="159" spans="1:17">
      <c r="A159" s="237" t="s">
        <v>499</v>
      </c>
      <c r="B159" s="238"/>
      <c r="C159" s="239"/>
      <c r="D159" s="239"/>
      <c r="E159" s="239">
        <v>408</v>
      </c>
      <c r="F159" s="239"/>
      <c r="G159" s="239">
        <v>638</v>
      </c>
      <c r="H159" s="239">
        <v>608</v>
      </c>
      <c r="I159" s="240"/>
      <c r="J159" s="238">
        <v>958</v>
      </c>
      <c r="K159" s="239" t="s">
        <v>90</v>
      </c>
      <c r="L159" s="239" t="s">
        <v>90</v>
      </c>
      <c r="M159" s="239">
        <v>458</v>
      </c>
      <c r="N159" s="239" t="s">
        <v>90</v>
      </c>
      <c r="O159" s="239" t="s">
        <v>90</v>
      </c>
      <c r="P159" s="239" t="s">
        <v>90</v>
      </c>
      <c r="Q159" s="240" t="s">
        <v>90</v>
      </c>
    </row>
    <row r="160" spans="1:17">
      <c r="A160" s="244" t="s">
        <v>500</v>
      </c>
      <c r="B160" s="241">
        <v>911</v>
      </c>
      <c r="C160" s="242"/>
      <c r="D160" s="242"/>
      <c r="E160" s="242">
        <v>411</v>
      </c>
      <c r="F160" s="242"/>
      <c r="G160" s="242">
        <v>641</v>
      </c>
      <c r="H160" s="242">
        <v>611</v>
      </c>
      <c r="I160" s="243"/>
      <c r="J160" s="238">
        <v>961</v>
      </c>
      <c r="K160" s="239" t="s">
        <v>90</v>
      </c>
      <c r="L160" s="239" t="s">
        <v>90</v>
      </c>
      <c r="M160" s="239">
        <v>461</v>
      </c>
      <c r="N160" s="239" t="s">
        <v>90</v>
      </c>
      <c r="O160" s="239">
        <v>691</v>
      </c>
      <c r="P160" s="239">
        <v>661</v>
      </c>
      <c r="Q160" s="240" t="s">
        <v>90</v>
      </c>
    </row>
    <row r="161" spans="1:17">
      <c r="A161" s="237" t="s">
        <v>501</v>
      </c>
      <c r="B161" s="238"/>
      <c r="C161" s="239"/>
      <c r="D161" s="239"/>
      <c r="E161" s="239">
        <v>408</v>
      </c>
      <c r="F161" s="239"/>
      <c r="G161" s="239">
        <v>638</v>
      </c>
      <c r="H161" s="239">
        <v>608</v>
      </c>
      <c r="I161" s="240"/>
      <c r="J161" s="238">
        <v>958</v>
      </c>
      <c r="K161" s="239" t="s">
        <v>90</v>
      </c>
      <c r="L161" s="239" t="s">
        <v>90</v>
      </c>
      <c r="M161" s="239">
        <v>458</v>
      </c>
      <c r="N161" s="239" t="s">
        <v>90</v>
      </c>
      <c r="O161" s="239" t="s">
        <v>90</v>
      </c>
      <c r="P161" s="239" t="s">
        <v>90</v>
      </c>
      <c r="Q161" s="240" t="s">
        <v>90</v>
      </c>
    </row>
    <row r="162" spans="1:17">
      <c r="A162" s="237" t="s">
        <v>502</v>
      </c>
      <c r="B162" s="238">
        <v>911</v>
      </c>
      <c r="C162" s="239"/>
      <c r="D162" s="239"/>
      <c r="E162" s="239">
        <v>411</v>
      </c>
      <c r="F162" s="239"/>
      <c r="G162" s="239">
        <v>641</v>
      </c>
      <c r="H162" s="239">
        <v>611</v>
      </c>
      <c r="I162" s="240"/>
      <c r="J162" s="238">
        <v>961</v>
      </c>
      <c r="K162" s="239" t="s">
        <v>90</v>
      </c>
      <c r="L162" s="239" t="s">
        <v>90</v>
      </c>
      <c r="M162" s="239">
        <v>461</v>
      </c>
      <c r="N162" s="239" t="s">
        <v>90</v>
      </c>
      <c r="O162" s="239" t="s">
        <v>90</v>
      </c>
      <c r="P162" s="239" t="s">
        <v>90</v>
      </c>
      <c r="Q162" s="240" t="s">
        <v>90</v>
      </c>
    </row>
    <row r="163" spans="1:17">
      <c r="A163" s="237" t="s">
        <v>503</v>
      </c>
      <c r="B163" s="238">
        <v>901</v>
      </c>
      <c r="C163" s="239"/>
      <c r="D163" s="239">
        <v>401</v>
      </c>
      <c r="E163" s="239">
        <v>401</v>
      </c>
      <c r="F163" s="239"/>
      <c r="G163" s="239">
        <v>631</v>
      </c>
      <c r="H163" s="239">
        <v>601</v>
      </c>
      <c r="I163" s="240"/>
      <c r="J163" s="238">
        <v>951</v>
      </c>
      <c r="K163" s="239" t="s">
        <v>90</v>
      </c>
      <c r="L163" s="239">
        <v>451</v>
      </c>
      <c r="M163" s="239">
        <v>451</v>
      </c>
      <c r="N163" s="239" t="s">
        <v>90</v>
      </c>
      <c r="O163" s="239">
        <v>681</v>
      </c>
      <c r="P163" s="239">
        <v>651</v>
      </c>
      <c r="Q163" s="240" t="s">
        <v>90</v>
      </c>
    </row>
    <row r="164" spans="1:17" ht="30">
      <c r="A164" s="237" t="s">
        <v>504</v>
      </c>
      <c r="B164" s="238"/>
      <c r="C164" s="239"/>
      <c r="D164" s="239"/>
      <c r="E164" s="239"/>
      <c r="F164" s="239"/>
      <c r="G164" s="239"/>
      <c r="H164" s="239"/>
      <c r="I164" s="240"/>
      <c r="J164" s="238" t="s">
        <v>90</v>
      </c>
      <c r="K164" s="239" t="s">
        <v>90</v>
      </c>
      <c r="L164" s="239" t="s">
        <v>90</v>
      </c>
      <c r="M164" s="239" t="s">
        <v>90</v>
      </c>
      <c r="N164" s="239" t="s">
        <v>90</v>
      </c>
      <c r="O164" s="239" t="s">
        <v>90</v>
      </c>
      <c r="P164" s="239" t="s">
        <v>90</v>
      </c>
      <c r="Q164" s="240" t="s">
        <v>90</v>
      </c>
    </row>
    <row r="165" spans="1:17">
      <c r="A165" s="237" t="s">
        <v>505</v>
      </c>
      <c r="B165" s="238">
        <v>908</v>
      </c>
      <c r="C165" s="239"/>
      <c r="D165" s="239"/>
      <c r="E165" s="239">
        <v>408</v>
      </c>
      <c r="F165" s="239"/>
      <c r="G165" s="239">
        <v>638</v>
      </c>
      <c r="H165" s="239">
        <v>608</v>
      </c>
      <c r="I165" s="240"/>
      <c r="J165" s="238">
        <v>958</v>
      </c>
      <c r="K165" s="239" t="s">
        <v>90</v>
      </c>
      <c r="L165" s="239" t="s">
        <v>90</v>
      </c>
      <c r="M165" s="239">
        <v>458</v>
      </c>
      <c r="N165" s="239" t="s">
        <v>90</v>
      </c>
      <c r="O165" s="239" t="s">
        <v>90</v>
      </c>
      <c r="P165" s="239" t="s">
        <v>90</v>
      </c>
      <c r="Q165" s="240" t="s">
        <v>90</v>
      </c>
    </row>
    <row r="166" spans="1:17">
      <c r="A166" s="237" t="s">
        <v>506</v>
      </c>
      <c r="B166" s="238">
        <v>904</v>
      </c>
      <c r="C166" s="239"/>
      <c r="D166" s="239">
        <v>404</v>
      </c>
      <c r="E166" s="239">
        <v>404</v>
      </c>
      <c r="F166" s="239"/>
      <c r="G166" s="239">
        <v>634</v>
      </c>
      <c r="H166" s="239">
        <v>604</v>
      </c>
      <c r="I166" s="240"/>
      <c r="J166" s="238">
        <v>954</v>
      </c>
      <c r="K166" s="239" t="s">
        <v>90</v>
      </c>
      <c r="L166" s="239">
        <v>454</v>
      </c>
      <c r="M166" s="239">
        <v>454</v>
      </c>
      <c r="N166" s="239" t="s">
        <v>90</v>
      </c>
      <c r="O166" s="239">
        <v>684</v>
      </c>
      <c r="P166" s="239">
        <v>654</v>
      </c>
      <c r="Q166" s="240" t="s">
        <v>90</v>
      </c>
    </row>
    <row r="167" spans="1:17">
      <c r="A167" s="237" t="s">
        <v>507</v>
      </c>
      <c r="B167" s="238"/>
      <c r="C167" s="239"/>
      <c r="D167" s="239">
        <v>406</v>
      </c>
      <c r="E167" s="239">
        <v>406</v>
      </c>
      <c r="F167" s="239">
        <v>421</v>
      </c>
      <c r="G167" s="239">
        <v>636</v>
      </c>
      <c r="H167" s="239">
        <v>606</v>
      </c>
      <c r="I167" s="240">
        <v>621</v>
      </c>
      <c r="J167" s="238">
        <v>956</v>
      </c>
      <c r="K167" s="239">
        <v>971</v>
      </c>
      <c r="L167" s="239">
        <v>456</v>
      </c>
      <c r="M167" s="239">
        <v>456</v>
      </c>
      <c r="N167" s="239">
        <v>471</v>
      </c>
      <c r="O167" s="239">
        <v>686</v>
      </c>
      <c r="P167" s="239">
        <v>656</v>
      </c>
      <c r="Q167" s="240">
        <v>671</v>
      </c>
    </row>
    <row r="168" spans="1:17">
      <c r="A168" s="237" t="s">
        <v>508</v>
      </c>
      <c r="B168" s="238">
        <v>908</v>
      </c>
      <c r="C168" s="239"/>
      <c r="D168" s="239"/>
      <c r="E168" s="239">
        <v>408</v>
      </c>
      <c r="F168" s="239"/>
      <c r="G168" s="239">
        <v>638</v>
      </c>
      <c r="H168" s="239">
        <v>608</v>
      </c>
      <c r="I168" s="240"/>
      <c r="J168" s="238">
        <v>958</v>
      </c>
      <c r="K168" s="239" t="s">
        <v>90</v>
      </c>
      <c r="L168" s="239" t="s">
        <v>90</v>
      </c>
      <c r="M168" s="239">
        <v>458</v>
      </c>
      <c r="N168" s="239" t="s">
        <v>90</v>
      </c>
      <c r="O168" s="239" t="s">
        <v>90</v>
      </c>
      <c r="P168" s="239" t="s">
        <v>90</v>
      </c>
      <c r="Q168" s="240" t="s">
        <v>90</v>
      </c>
    </row>
    <row r="169" spans="1:17">
      <c r="A169" s="237" t="s">
        <v>509</v>
      </c>
      <c r="B169" s="238">
        <v>908</v>
      </c>
      <c r="C169" s="239"/>
      <c r="D169" s="239"/>
      <c r="E169" s="239">
        <v>408</v>
      </c>
      <c r="F169" s="239"/>
      <c r="G169" s="239">
        <v>638</v>
      </c>
      <c r="H169" s="239">
        <v>608</v>
      </c>
      <c r="I169" s="240"/>
      <c r="J169" s="238">
        <v>958</v>
      </c>
      <c r="K169" s="239" t="s">
        <v>90</v>
      </c>
      <c r="L169" s="239" t="s">
        <v>90</v>
      </c>
      <c r="M169" s="239">
        <v>458</v>
      </c>
      <c r="N169" s="239" t="s">
        <v>90</v>
      </c>
      <c r="O169" s="239">
        <v>688</v>
      </c>
      <c r="P169" s="239">
        <v>658</v>
      </c>
      <c r="Q169" s="240" t="s">
        <v>90</v>
      </c>
    </row>
    <row r="170" spans="1:17">
      <c r="A170" s="237" t="s">
        <v>510</v>
      </c>
      <c r="B170" s="238"/>
      <c r="C170" s="239"/>
      <c r="D170" s="239"/>
      <c r="E170" s="239">
        <v>408</v>
      </c>
      <c r="F170" s="239"/>
      <c r="G170" s="239">
        <v>638</v>
      </c>
      <c r="H170" s="239">
        <v>608</v>
      </c>
      <c r="I170" s="240"/>
      <c r="J170" s="238" t="s">
        <v>90</v>
      </c>
      <c r="K170" s="239" t="s">
        <v>90</v>
      </c>
      <c r="L170" s="239" t="s">
        <v>90</v>
      </c>
      <c r="M170" s="239" t="s">
        <v>90</v>
      </c>
      <c r="N170" s="239" t="s">
        <v>90</v>
      </c>
      <c r="O170" s="239" t="s">
        <v>90</v>
      </c>
      <c r="P170" s="239" t="s">
        <v>90</v>
      </c>
      <c r="Q170" s="240" t="s">
        <v>90</v>
      </c>
    </row>
    <row r="171" spans="1:17">
      <c r="A171" s="237" t="s">
        <v>511</v>
      </c>
      <c r="B171" s="238">
        <v>901</v>
      </c>
      <c r="C171" s="239"/>
      <c r="D171" s="239">
        <v>401</v>
      </c>
      <c r="E171" s="239">
        <v>401</v>
      </c>
      <c r="F171" s="239"/>
      <c r="G171" s="239">
        <v>631</v>
      </c>
      <c r="H171" s="239">
        <v>601</v>
      </c>
      <c r="I171" s="240"/>
      <c r="J171" s="238">
        <v>951</v>
      </c>
      <c r="K171" s="239" t="s">
        <v>90</v>
      </c>
      <c r="L171" s="239">
        <v>451</v>
      </c>
      <c r="M171" s="239">
        <v>451</v>
      </c>
      <c r="N171" s="239" t="s">
        <v>90</v>
      </c>
      <c r="O171" s="239">
        <v>681</v>
      </c>
      <c r="P171" s="239">
        <v>651</v>
      </c>
      <c r="Q171" s="240" t="s">
        <v>90</v>
      </c>
    </row>
    <row r="172" spans="1:17">
      <c r="A172" s="237" t="s">
        <v>512</v>
      </c>
      <c r="B172" s="238"/>
      <c r="C172" s="239"/>
      <c r="D172" s="239"/>
      <c r="E172" s="239">
        <v>408</v>
      </c>
      <c r="F172" s="239"/>
      <c r="G172" s="239">
        <v>638</v>
      </c>
      <c r="H172" s="239">
        <v>608</v>
      </c>
      <c r="I172" s="240"/>
      <c r="J172" s="238">
        <v>958</v>
      </c>
      <c r="K172" s="239" t="s">
        <v>90</v>
      </c>
      <c r="L172" s="239" t="s">
        <v>90</v>
      </c>
      <c r="M172" s="239">
        <v>458</v>
      </c>
      <c r="N172" s="239" t="s">
        <v>90</v>
      </c>
      <c r="O172" s="239" t="s">
        <v>90</v>
      </c>
      <c r="P172" s="239" t="s">
        <v>90</v>
      </c>
      <c r="Q172" s="240" t="s">
        <v>90</v>
      </c>
    </row>
    <row r="173" spans="1:17">
      <c r="A173" s="237" t="s">
        <v>513</v>
      </c>
      <c r="B173" s="238">
        <v>903</v>
      </c>
      <c r="C173" s="239"/>
      <c r="D173" s="239">
        <v>403</v>
      </c>
      <c r="E173" s="239">
        <v>403</v>
      </c>
      <c r="F173" s="239"/>
      <c r="G173" s="239">
        <v>633</v>
      </c>
      <c r="H173" s="239">
        <v>603</v>
      </c>
      <c r="I173" s="240"/>
      <c r="J173" s="238">
        <v>953</v>
      </c>
      <c r="K173" s="239" t="s">
        <v>90</v>
      </c>
      <c r="L173" s="239">
        <v>453</v>
      </c>
      <c r="M173" s="239">
        <v>453</v>
      </c>
      <c r="N173" s="239" t="s">
        <v>90</v>
      </c>
      <c r="O173" s="239">
        <v>683</v>
      </c>
      <c r="P173" s="239">
        <v>653</v>
      </c>
      <c r="Q173" s="240" t="s">
        <v>90</v>
      </c>
    </row>
    <row r="174" spans="1:17">
      <c r="A174" s="237" t="s">
        <v>514</v>
      </c>
      <c r="B174" s="238">
        <v>905</v>
      </c>
      <c r="C174" s="239"/>
      <c r="D174" s="239"/>
      <c r="E174" s="239">
        <v>405</v>
      </c>
      <c r="F174" s="239"/>
      <c r="G174" s="239">
        <v>635</v>
      </c>
      <c r="H174" s="239">
        <v>605</v>
      </c>
      <c r="I174" s="240"/>
      <c r="J174" s="238">
        <v>955</v>
      </c>
      <c r="K174" s="239" t="s">
        <v>90</v>
      </c>
      <c r="L174" s="239" t="s">
        <v>90</v>
      </c>
      <c r="M174" s="239">
        <v>455</v>
      </c>
      <c r="N174" s="239" t="s">
        <v>90</v>
      </c>
      <c r="O174" s="239">
        <v>685</v>
      </c>
      <c r="P174" s="239">
        <v>655</v>
      </c>
      <c r="Q174" s="240" t="s">
        <v>90</v>
      </c>
    </row>
    <row r="175" spans="1:17">
      <c r="A175" s="237" t="s">
        <v>515</v>
      </c>
      <c r="B175" s="238">
        <v>911</v>
      </c>
      <c r="C175" s="239"/>
      <c r="D175" s="239">
        <v>411</v>
      </c>
      <c r="E175" s="239">
        <v>411</v>
      </c>
      <c r="F175" s="239"/>
      <c r="G175" s="239">
        <v>641</v>
      </c>
      <c r="H175" s="239">
        <v>611</v>
      </c>
      <c r="I175" s="240"/>
      <c r="J175" s="238">
        <v>961</v>
      </c>
      <c r="K175" s="239" t="s">
        <v>90</v>
      </c>
      <c r="L175" s="239">
        <v>461</v>
      </c>
      <c r="M175" s="239">
        <v>461</v>
      </c>
      <c r="N175" s="239" t="s">
        <v>90</v>
      </c>
      <c r="O175" s="239">
        <v>691</v>
      </c>
      <c r="P175" s="239">
        <v>661</v>
      </c>
      <c r="Q175" s="240" t="s">
        <v>90</v>
      </c>
    </row>
    <row r="176" spans="1:17">
      <c r="A176" s="237" t="s">
        <v>516</v>
      </c>
      <c r="B176" s="238"/>
      <c r="C176" s="239"/>
      <c r="D176" s="239"/>
      <c r="E176" s="239">
        <v>408</v>
      </c>
      <c r="F176" s="239"/>
      <c r="G176" s="239">
        <v>638</v>
      </c>
      <c r="H176" s="239">
        <v>608</v>
      </c>
      <c r="I176" s="240"/>
      <c r="J176" s="238" t="s">
        <v>90</v>
      </c>
      <c r="K176" s="239" t="s">
        <v>90</v>
      </c>
      <c r="L176" s="239" t="s">
        <v>90</v>
      </c>
      <c r="M176" s="239" t="s">
        <v>90</v>
      </c>
      <c r="N176" s="239" t="s">
        <v>90</v>
      </c>
      <c r="O176" s="239" t="s">
        <v>90</v>
      </c>
      <c r="P176" s="239" t="s">
        <v>90</v>
      </c>
      <c r="Q176" s="240" t="s">
        <v>90</v>
      </c>
    </row>
    <row r="177" spans="1:17">
      <c r="A177" s="237" t="s">
        <v>517</v>
      </c>
      <c r="B177" s="238">
        <v>906</v>
      </c>
      <c r="C177" s="239">
        <v>921</v>
      </c>
      <c r="D177" s="239">
        <v>406</v>
      </c>
      <c r="E177" s="239">
        <v>406</v>
      </c>
      <c r="F177" s="239">
        <v>421</v>
      </c>
      <c r="G177" s="239">
        <v>636</v>
      </c>
      <c r="H177" s="239">
        <v>606</v>
      </c>
      <c r="I177" s="240">
        <v>621</v>
      </c>
      <c r="J177" s="238">
        <v>956</v>
      </c>
      <c r="K177" s="239">
        <v>971</v>
      </c>
      <c r="L177" s="239">
        <v>456</v>
      </c>
      <c r="M177" s="239">
        <v>456</v>
      </c>
      <c r="N177" s="239">
        <v>471</v>
      </c>
      <c r="O177" s="239">
        <v>686</v>
      </c>
      <c r="P177" s="239">
        <v>656</v>
      </c>
      <c r="Q177" s="240">
        <v>671</v>
      </c>
    </row>
    <row r="178" spans="1:17">
      <c r="A178" s="237" t="s">
        <v>518</v>
      </c>
      <c r="B178" s="238">
        <v>908</v>
      </c>
      <c r="C178" s="239"/>
      <c r="D178" s="239"/>
      <c r="E178" s="239">
        <v>408</v>
      </c>
      <c r="F178" s="239"/>
      <c r="G178" s="239">
        <v>638</v>
      </c>
      <c r="H178" s="239">
        <v>608</v>
      </c>
      <c r="I178" s="240"/>
      <c r="J178" s="238" t="s">
        <v>90</v>
      </c>
      <c r="K178" s="239" t="s">
        <v>90</v>
      </c>
      <c r="L178" s="239" t="s">
        <v>90</v>
      </c>
      <c r="M178" s="239" t="s">
        <v>90</v>
      </c>
      <c r="N178" s="239" t="s">
        <v>90</v>
      </c>
      <c r="O178" s="239" t="s">
        <v>90</v>
      </c>
      <c r="P178" s="239" t="s">
        <v>90</v>
      </c>
      <c r="Q178" s="240" t="s">
        <v>90</v>
      </c>
    </row>
    <row r="179" spans="1:17">
      <c r="A179" s="237" t="s">
        <v>519</v>
      </c>
      <c r="B179" s="238"/>
      <c r="C179" s="239"/>
      <c r="D179" s="239"/>
      <c r="E179" s="239">
        <v>406</v>
      </c>
      <c r="F179" s="239">
        <v>421</v>
      </c>
      <c r="G179" s="239">
        <v>636</v>
      </c>
      <c r="H179" s="239">
        <v>606</v>
      </c>
      <c r="I179" s="240">
        <v>621</v>
      </c>
      <c r="J179" s="238">
        <v>956</v>
      </c>
      <c r="K179" s="239">
        <v>971</v>
      </c>
      <c r="L179" s="239" t="s">
        <v>90</v>
      </c>
      <c r="M179" s="239">
        <v>456</v>
      </c>
      <c r="N179" s="239">
        <v>471</v>
      </c>
      <c r="O179" s="239" t="s">
        <v>90</v>
      </c>
      <c r="P179" s="239" t="s">
        <v>90</v>
      </c>
      <c r="Q179" s="240" t="s">
        <v>90</v>
      </c>
    </row>
    <row r="180" spans="1:17">
      <c r="A180" s="237" t="s">
        <v>520</v>
      </c>
      <c r="B180" s="238">
        <v>906</v>
      </c>
      <c r="C180" s="239">
        <v>921</v>
      </c>
      <c r="D180" s="239"/>
      <c r="E180" s="239">
        <v>406</v>
      </c>
      <c r="F180" s="239">
        <v>421</v>
      </c>
      <c r="G180" s="239">
        <v>636</v>
      </c>
      <c r="H180" s="239">
        <v>606</v>
      </c>
      <c r="I180" s="240">
        <v>621</v>
      </c>
      <c r="J180" s="238">
        <v>956</v>
      </c>
      <c r="K180" s="239">
        <v>971</v>
      </c>
      <c r="L180" s="239" t="s">
        <v>90</v>
      </c>
      <c r="M180" s="239">
        <v>456</v>
      </c>
      <c r="N180" s="239">
        <v>471</v>
      </c>
      <c r="O180" s="239">
        <v>686</v>
      </c>
      <c r="P180" s="239">
        <v>656</v>
      </c>
      <c r="Q180" s="240">
        <v>671</v>
      </c>
    </row>
    <row r="181" spans="1:17">
      <c r="A181" s="237" t="s">
        <v>521</v>
      </c>
      <c r="B181" s="238"/>
      <c r="C181" s="239"/>
      <c r="D181" s="239">
        <v>404</v>
      </c>
      <c r="E181" s="239">
        <v>404</v>
      </c>
      <c r="F181" s="239"/>
      <c r="G181" s="239">
        <v>634</v>
      </c>
      <c r="H181" s="239">
        <v>604</v>
      </c>
      <c r="I181" s="240"/>
      <c r="J181" s="238">
        <v>959</v>
      </c>
      <c r="K181" s="239" t="s">
        <v>90</v>
      </c>
      <c r="L181" s="239">
        <v>459</v>
      </c>
      <c r="M181" s="239">
        <v>459</v>
      </c>
      <c r="N181" s="239" t="s">
        <v>90</v>
      </c>
      <c r="O181" s="239">
        <v>689</v>
      </c>
      <c r="P181" s="239">
        <v>659</v>
      </c>
      <c r="Q181" s="240" t="s">
        <v>90</v>
      </c>
    </row>
    <row r="182" spans="1:17">
      <c r="A182" s="237" t="s">
        <v>522</v>
      </c>
      <c r="B182" s="238">
        <v>907</v>
      </c>
      <c r="C182" s="239"/>
      <c r="D182" s="239">
        <v>407</v>
      </c>
      <c r="E182" s="239">
        <v>407</v>
      </c>
      <c r="F182" s="239"/>
      <c r="G182" s="239">
        <v>637</v>
      </c>
      <c r="H182" s="239">
        <v>607</v>
      </c>
      <c r="I182" s="240"/>
      <c r="J182" s="238">
        <v>957</v>
      </c>
      <c r="K182" s="239" t="s">
        <v>90</v>
      </c>
      <c r="L182" s="239">
        <v>457</v>
      </c>
      <c r="M182" s="239">
        <v>457</v>
      </c>
      <c r="N182" s="239" t="s">
        <v>90</v>
      </c>
      <c r="O182" s="239">
        <v>687</v>
      </c>
      <c r="P182" s="239">
        <v>657</v>
      </c>
      <c r="Q182" s="240" t="s">
        <v>90</v>
      </c>
    </row>
    <row r="183" spans="1:17" ht="25.5">
      <c r="A183" s="237" t="s">
        <v>523</v>
      </c>
      <c r="B183" s="238"/>
      <c r="C183" s="239"/>
      <c r="D183" s="239"/>
      <c r="E183" s="239">
        <v>408</v>
      </c>
      <c r="F183" s="239"/>
      <c r="G183" s="239">
        <v>638</v>
      </c>
      <c r="H183" s="239">
        <v>608</v>
      </c>
      <c r="I183" s="240"/>
      <c r="J183" s="238" t="s">
        <v>90</v>
      </c>
      <c r="K183" s="239" t="s">
        <v>90</v>
      </c>
      <c r="L183" s="239" t="s">
        <v>90</v>
      </c>
      <c r="M183" s="239" t="s">
        <v>90</v>
      </c>
      <c r="N183" s="239" t="s">
        <v>90</v>
      </c>
      <c r="O183" s="239" t="s">
        <v>90</v>
      </c>
      <c r="P183" s="239" t="s">
        <v>90</v>
      </c>
      <c r="Q183" s="240" t="s">
        <v>90</v>
      </c>
    </row>
    <row r="184" spans="1:17">
      <c r="A184" s="237" t="s">
        <v>524</v>
      </c>
      <c r="B184" s="238">
        <v>903</v>
      </c>
      <c r="C184" s="239"/>
      <c r="D184" s="239">
        <v>403</v>
      </c>
      <c r="E184" s="239">
        <v>403</v>
      </c>
      <c r="F184" s="239"/>
      <c r="G184" s="239">
        <v>633</v>
      </c>
      <c r="H184" s="239">
        <v>603</v>
      </c>
      <c r="I184" s="240"/>
      <c r="J184" s="238">
        <v>953</v>
      </c>
      <c r="K184" s="239" t="s">
        <v>90</v>
      </c>
      <c r="L184" s="239">
        <v>453</v>
      </c>
      <c r="M184" s="239">
        <v>453</v>
      </c>
      <c r="N184" s="239" t="s">
        <v>90</v>
      </c>
      <c r="O184" s="239">
        <v>683</v>
      </c>
      <c r="P184" s="239">
        <v>653</v>
      </c>
      <c r="Q184" s="240" t="s">
        <v>90</v>
      </c>
    </row>
    <row r="185" spans="1:17">
      <c r="A185" s="237" t="s">
        <v>525</v>
      </c>
      <c r="B185" s="238">
        <v>905</v>
      </c>
      <c r="C185" s="239"/>
      <c r="D185" s="239">
        <v>405</v>
      </c>
      <c r="E185" s="239">
        <v>405</v>
      </c>
      <c r="F185" s="239"/>
      <c r="G185" s="239">
        <v>635</v>
      </c>
      <c r="H185" s="239">
        <v>605</v>
      </c>
      <c r="I185" s="240"/>
      <c r="J185" s="238">
        <v>955</v>
      </c>
      <c r="K185" s="239" t="s">
        <v>90</v>
      </c>
      <c r="L185" s="239">
        <v>455</v>
      </c>
      <c r="M185" s="239">
        <v>455</v>
      </c>
      <c r="N185" s="239" t="s">
        <v>90</v>
      </c>
      <c r="O185" s="239">
        <v>685</v>
      </c>
      <c r="P185" s="239">
        <v>655</v>
      </c>
      <c r="Q185" s="240" t="s">
        <v>90</v>
      </c>
    </row>
    <row r="186" spans="1:17">
      <c r="A186" s="237" t="s">
        <v>526</v>
      </c>
      <c r="B186" s="238"/>
      <c r="C186" s="239"/>
      <c r="D186" s="239"/>
      <c r="E186" s="239">
        <v>408</v>
      </c>
      <c r="F186" s="239"/>
      <c r="G186" s="239">
        <v>638</v>
      </c>
      <c r="H186" s="239">
        <v>608</v>
      </c>
      <c r="I186" s="240"/>
      <c r="J186" s="238">
        <v>958</v>
      </c>
      <c r="K186" s="239" t="s">
        <v>90</v>
      </c>
      <c r="L186" s="239" t="s">
        <v>90</v>
      </c>
      <c r="M186" s="239">
        <v>458</v>
      </c>
      <c r="N186" s="239" t="s">
        <v>90</v>
      </c>
      <c r="O186" s="239" t="s">
        <v>90</v>
      </c>
      <c r="P186" s="239" t="s">
        <v>90</v>
      </c>
      <c r="Q186" s="240" t="s">
        <v>90</v>
      </c>
    </row>
    <row r="187" spans="1:17">
      <c r="A187" s="237" t="s">
        <v>527</v>
      </c>
      <c r="B187" s="238">
        <v>907</v>
      </c>
      <c r="C187" s="239"/>
      <c r="D187" s="239"/>
      <c r="E187" s="239">
        <v>407</v>
      </c>
      <c r="F187" s="239"/>
      <c r="G187" s="239">
        <v>637</v>
      </c>
      <c r="H187" s="239">
        <v>607</v>
      </c>
      <c r="I187" s="240"/>
      <c r="J187" s="238">
        <v>957</v>
      </c>
      <c r="K187" s="239" t="s">
        <v>90</v>
      </c>
      <c r="L187" s="239">
        <v>457</v>
      </c>
      <c r="M187" s="239">
        <v>457</v>
      </c>
      <c r="N187" s="239" t="s">
        <v>90</v>
      </c>
      <c r="O187" s="239">
        <v>687</v>
      </c>
      <c r="P187" s="239">
        <v>657</v>
      </c>
      <c r="Q187" s="240" t="s">
        <v>90</v>
      </c>
    </row>
    <row r="188" spans="1:17">
      <c r="A188" s="237" t="s">
        <v>528</v>
      </c>
      <c r="B188" s="238"/>
      <c r="C188" s="239"/>
      <c r="D188" s="239"/>
      <c r="E188" s="239">
        <v>408</v>
      </c>
      <c r="F188" s="239"/>
      <c r="G188" s="239">
        <v>638</v>
      </c>
      <c r="H188" s="239">
        <v>608</v>
      </c>
      <c r="I188" s="240"/>
      <c r="J188" s="238">
        <v>958</v>
      </c>
      <c r="K188" s="239" t="s">
        <v>90</v>
      </c>
      <c r="L188" s="239" t="s">
        <v>90</v>
      </c>
      <c r="M188" s="239">
        <v>458</v>
      </c>
      <c r="N188" s="239" t="s">
        <v>90</v>
      </c>
      <c r="O188" s="239" t="s">
        <v>90</v>
      </c>
      <c r="P188" s="239" t="s">
        <v>90</v>
      </c>
      <c r="Q188" s="240" t="s">
        <v>90</v>
      </c>
    </row>
    <row r="189" spans="1:17">
      <c r="A189" s="237" t="s">
        <v>529</v>
      </c>
      <c r="B189" s="238">
        <v>907</v>
      </c>
      <c r="C189" s="239"/>
      <c r="D189" s="239"/>
      <c r="E189" s="239">
        <v>407</v>
      </c>
      <c r="F189" s="239"/>
      <c r="G189" s="239">
        <v>637</v>
      </c>
      <c r="H189" s="239">
        <v>607</v>
      </c>
      <c r="I189" s="240"/>
      <c r="J189" s="238">
        <v>957</v>
      </c>
      <c r="K189" s="239" t="s">
        <v>90</v>
      </c>
      <c r="L189" s="239" t="s">
        <v>90</v>
      </c>
      <c r="M189" s="239">
        <v>457</v>
      </c>
      <c r="N189" s="239" t="s">
        <v>90</v>
      </c>
      <c r="O189" s="239">
        <v>687</v>
      </c>
      <c r="P189" s="239">
        <v>657</v>
      </c>
      <c r="Q189" s="240" t="s">
        <v>90</v>
      </c>
    </row>
    <row r="190" spans="1:17">
      <c r="A190" s="237" t="s">
        <v>530</v>
      </c>
      <c r="B190" s="238"/>
      <c r="C190" s="239"/>
      <c r="D190" s="239"/>
      <c r="E190" s="239">
        <v>408</v>
      </c>
      <c r="F190" s="239"/>
      <c r="G190" s="239">
        <v>638</v>
      </c>
      <c r="H190" s="239">
        <v>608</v>
      </c>
      <c r="I190" s="240"/>
      <c r="J190" s="238">
        <v>958</v>
      </c>
      <c r="K190" s="239" t="s">
        <v>90</v>
      </c>
      <c r="L190" s="239" t="s">
        <v>90</v>
      </c>
      <c r="M190" s="239">
        <v>458</v>
      </c>
      <c r="N190" s="239" t="s">
        <v>90</v>
      </c>
      <c r="O190" s="239" t="s">
        <v>90</v>
      </c>
      <c r="P190" s="239" t="s">
        <v>90</v>
      </c>
      <c r="Q190" s="240" t="s">
        <v>90</v>
      </c>
    </row>
    <row r="191" spans="1:17">
      <c r="A191" s="237" t="s">
        <v>531</v>
      </c>
      <c r="B191" s="238"/>
      <c r="C191" s="239"/>
      <c r="D191" s="239"/>
      <c r="E191" s="239">
        <v>402</v>
      </c>
      <c r="F191" s="239">
        <v>420</v>
      </c>
      <c r="G191" s="239">
        <v>632</v>
      </c>
      <c r="H191" s="239">
        <v>602</v>
      </c>
      <c r="I191" s="240">
        <v>620</v>
      </c>
      <c r="J191" s="238">
        <v>952</v>
      </c>
      <c r="K191" s="239">
        <v>970</v>
      </c>
      <c r="L191" s="239" t="s">
        <v>90</v>
      </c>
      <c r="M191" s="239">
        <v>452</v>
      </c>
      <c r="N191" s="239">
        <v>470</v>
      </c>
      <c r="O191" s="239" t="s">
        <v>90</v>
      </c>
      <c r="P191" s="239" t="s">
        <v>90</v>
      </c>
      <c r="Q191" s="240" t="s">
        <v>90</v>
      </c>
    </row>
    <row r="192" spans="1:17">
      <c r="A192" s="237" t="s">
        <v>532</v>
      </c>
      <c r="B192" s="238">
        <v>908</v>
      </c>
      <c r="C192" s="239"/>
      <c r="D192" s="239"/>
      <c r="E192" s="239">
        <v>408</v>
      </c>
      <c r="F192" s="239"/>
      <c r="G192" s="239">
        <v>638</v>
      </c>
      <c r="H192" s="239">
        <v>608</v>
      </c>
      <c r="I192" s="240"/>
      <c r="J192" s="238">
        <v>958</v>
      </c>
      <c r="K192" s="239" t="s">
        <v>90</v>
      </c>
      <c r="L192" s="239" t="s">
        <v>90</v>
      </c>
      <c r="M192" s="239">
        <v>458</v>
      </c>
      <c r="N192" s="239" t="s">
        <v>90</v>
      </c>
      <c r="O192" s="239" t="s">
        <v>90</v>
      </c>
      <c r="P192" s="239" t="s">
        <v>90</v>
      </c>
      <c r="Q192" s="240" t="s">
        <v>90</v>
      </c>
    </row>
    <row r="193" spans="1:17">
      <c r="A193" s="237" t="s">
        <v>533</v>
      </c>
      <c r="B193" s="238">
        <v>908</v>
      </c>
      <c r="C193" s="239"/>
      <c r="D193" s="239"/>
      <c r="E193" s="239">
        <v>408</v>
      </c>
      <c r="F193" s="239"/>
      <c r="G193" s="239">
        <v>638</v>
      </c>
      <c r="H193" s="239">
        <v>608</v>
      </c>
      <c r="I193" s="240"/>
      <c r="J193" s="238" t="s">
        <v>90</v>
      </c>
      <c r="K193" s="239" t="s">
        <v>90</v>
      </c>
      <c r="L193" s="239" t="s">
        <v>90</v>
      </c>
      <c r="M193" s="239" t="s">
        <v>90</v>
      </c>
      <c r="N193" s="239" t="s">
        <v>90</v>
      </c>
      <c r="O193" s="239" t="s">
        <v>90</v>
      </c>
      <c r="P193" s="239" t="s">
        <v>90</v>
      </c>
      <c r="Q193" s="240" t="s">
        <v>90</v>
      </c>
    </row>
    <row r="194" spans="1:17">
      <c r="A194" s="237" t="s">
        <v>534</v>
      </c>
      <c r="B194" s="238"/>
      <c r="C194" s="239"/>
      <c r="D194" s="239">
        <v>401</v>
      </c>
      <c r="E194" s="239">
        <v>401</v>
      </c>
      <c r="F194" s="239"/>
      <c r="G194" s="239">
        <v>631</v>
      </c>
      <c r="H194" s="239">
        <v>601</v>
      </c>
      <c r="I194" s="240"/>
      <c r="J194" s="238">
        <v>951</v>
      </c>
      <c r="K194" s="239" t="s">
        <v>90</v>
      </c>
      <c r="L194" s="239">
        <v>451</v>
      </c>
      <c r="M194" s="239">
        <v>451</v>
      </c>
      <c r="N194" s="239" t="s">
        <v>90</v>
      </c>
      <c r="O194" s="239">
        <v>681</v>
      </c>
      <c r="P194" s="239">
        <v>651</v>
      </c>
      <c r="Q194" s="240" t="s">
        <v>90</v>
      </c>
    </row>
    <row r="195" spans="1:17">
      <c r="A195" s="237" t="s">
        <v>535</v>
      </c>
      <c r="B195" s="238">
        <v>905</v>
      </c>
      <c r="C195" s="239"/>
      <c r="D195" s="239">
        <v>405</v>
      </c>
      <c r="E195" s="239">
        <v>405</v>
      </c>
      <c r="F195" s="239"/>
      <c r="G195" s="239">
        <v>635</v>
      </c>
      <c r="H195" s="239">
        <v>605</v>
      </c>
      <c r="I195" s="240"/>
      <c r="J195" s="238">
        <v>955</v>
      </c>
      <c r="K195" s="239" t="s">
        <v>90</v>
      </c>
      <c r="L195" s="239">
        <v>455</v>
      </c>
      <c r="M195" s="239">
        <v>455</v>
      </c>
      <c r="N195" s="239" t="s">
        <v>90</v>
      </c>
      <c r="O195" s="239">
        <v>685</v>
      </c>
      <c r="P195" s="239">
        <v>655</v>
      </c>
      <c r="Q195" s="240" t="s">
        <v>90</v>
      </c>
    </row>
    <row r="196" spans="1:17">
      <c r="A196" s="237" t="s">
        <v>536</v>
      </c>
      <c r="B196" s="238">
        <v>901</v>
      </c>
      <c r="C196" s="239"/>
      <c r="D196" s="239">
        <v>401</v>
      </c>
      <c r="E196" s="239">
        <v>401</v>
      </c>
      <c r="F196" s="239"/>
      <c r="G196" s="239">
        <v>631</v>
      </c>
      <c r="H196" s="239">
        <v>601</v>
      </c>
      <c r="I196" s="240"/>
      <c r="J196" s="238">
        <v>951</v>
      </c>
      <c r="K196" s="239" t="s">
        <v>90</v>
      </c>
      <c r="L196" s="239">
        <v>451</v>
      </c>
      <c r="M196" s="239">
        <v>451</v>
      </c>
      <c r="N196" s="239" t="s">
        <v>90</v>
      </c>
      <c r="O196" s="239">
        <v>681</v>
      </c>
      <c r="P196" s="239">
        <v>651</v>
      </c>
      <c r="Q196" s="240" t="s">
        <v>90</v>
      </c>
    </row>
    <row r="197" spans="1:17">
      <c r="A197" s="237" t="s">
        <v>537</v>
      </c>
      <c r="B197" s="238">
        <v>908</v>
      </c>
      <c r="C197" s="239"/>
      <c r="D197" s="239"/>
      <c r="E197" s="239">
        <v>408</v>
      </c>
      <c r="F197" s="239"/>
      <c r="G197" s="239">
        <v>638</v>
      </c>
      <c r="H197" s="239">
        <v>608</v>
      </c>
      <c r="I197" s="240"/>
      <c r="J197" s="238">
        <v>958</v>
      </c>
      <c r="K197" s="239" t="s">
        <v>90</v>
      </c>
      <c r="L197" s="239" t="s">
        <v>90</v>
      </c>
      <c r="M197" s="239">
        <v>458</v>
      </c>
      <c r="N197" s="239" t="s">
        <v>90</v>
      </c>
      <c r="O197" s="239" t="s">
        <v>90</v>
      </c>
      <c r="P197" s="239" t="s">
        <v>90</v>
      </c>
      <c r="Q197" s="240" t="s">
        <v>90</v>
      </c>
    </row>
    <row r="198" spans="1:17">
      <c r="A198" s="237" t="s">
        <v>538</v>
      </c>
      <c r="B198" s="238">
        <v>908</v>
      </c>
      <c r="C198" s="239"/>
      <c r="D198" s="239"/>
      <c r="E198" s="239">
        <v>408</v>
      </c>
      <c r="F198" s="239"/>
      <c r="G198" s="239">
        <v>638</v>
      </c>
      <c r="H198" s="239">
        <v>608</v>
      </c>
      <c r="I198" s="240"/>
      <c r="J198" s="238">
        <v>958</v>
      </c>
      <c r="K198" s="239" t="s">
        <v>90</v>
      </c>
      <c r="L198" s="239">
        <v>458</v>
      </c>
      <c r="M198" s="239">
        <v>458</v>
      </c>
      <c r="N198" s="239" t="s">
        <v>90</v>
      </c>
      <c r="O198" s="239" t="s">
        <v>90</v>
      </c>
      <c r="P198" s="239" t="s">
        <v>90</v>
      </c>
      <c r="Q198" s="240" t="s">
        <v>90</v>
      </c>
    </row>
    <row r="199" spans="1:17">
      <c r="A199" s="237" t="s">
        <v>539</v>
      </c>
      <c r="B199" s="238"/>
      <c r="C199" s="239"/>
      <c r="D199" s="239"/>
      <c r="E199" s="239">
        <v>408</v>
      </c>
      <c r="F199" s="239"/>
      <c r="G199" s="239">
        <v>638</v>
      </c>
      <c r="H199" s="239">
        <v>608</v>
      </c>
      <c r="I199" s="240"/>
      <c r="J199" s="238">
        <v>958</v>
      </c>
      <c r="K199" s="239" t="s">
        <v>90</v>
      </c>
      <c r="L199" s="239" t="s">
        <v>90</v>
      </c>
      <c r="M199" s="239">
        <v>458</v>
      </c>
      <c r="N199" s="239" t="s">
        <v>90</v>
      </c>
      <c r="O199" s="239" t="s">
        <v>90</v>
      </c>
      <c r="P199" s="239" t="s">
        <v>90</v>
      </c>
      <c r="Q199" s="240" t="s">
        <v>90</v>
      </c>
    </row>
    <row r="200" spans="1:17">
      <c r="A200" s="237" t="s">
        <v>540</v>
      </c>
      <c r="B200" s="238"/>
      <c r="C200" s="239"/>
      <c r="D200" s="239"/>
      <c r="E200" s="239">
        <v>408</v>
      </c>
      <c r="F200" s="239"/>
      <c r="G200" s="239">
        <v>638</v>
      </c>
      <c r="H200" s="239">
        <v>608</v>
      </c>
      <c r="I200" s="240"/>
      <c r="J200" s="238">
        <v>958</v>
      </c>
      <c r="K200" s="239" t="s">
        <v>90</v>
      </c>
      <c r="L200" s="239" t="s">
        <v>90</v>
      </c>
      <c r="M200" s="239">
        <v>458</v>
      </c>
      <c r="N200" s="239" t="s">
        <v>90</v>
      </c>
      <c r="O200" s="239" t="s">
        <v>90</v>
      </c>
      <c r="P200" s="239" t="s">
        <v>90</v>
      </c>
      <c r="Q200" s="240" t="s">
        <v>90</v>
      </c>
    </row>
    <row r="201" spans="1:17">
      <c r="A201" s="237" t="s">
        <v>541</v>
      </c>
      <c r="B201" s="238">
        <v>909</v>
      </c>
      <c r="C201" s="239"/>
      <c r="D201" s="239">
        <v>409</v>
      </c>
      <c r="E201" s="239">
        <v>409</v>
      </c>
      <c r="F201" s="239"/>
      <c r="G201" s="239">
        <v>639</v>
      </c>
      <c r="H201" s="239">
        <v>609</v>
      </c>
      <c r="I201" s="240"/>
      <c r="J201" s="238">
        <v>954</v>
      </c>
      <c r="K201" s="239" t="s">
        <v>90</v>
      </c>
      <c r="L201" s="239">
        <v>454</v>
      </c>
      <c r="M201" s="239">
        <v>454</v>
      </c>
      <c r="N201" s="239" t="s">
        <v>90</v>
      </c>
      <c r="O201" s="239">
        <v>684</v>
      </c>
      <c r="P201" s="239">
        <v>654</v>
      </c>
      <c r="Q201" s="240" t="s">
        <v>90</v>
      </c>
    </row>
    <row r="202" spans="1:17">
      <c r="A202" s="237" t="s">
        <v>542</v>
      </c>
      <c r="B202" s="238">
        <v>907</v>
      </c>
      <c r="C202" s="239"/>
      <c r="D202" s="239">
        <v>407</v>
      </c>
      <c r="E202" s="239">
        <v>407</v>
      </c>
      <c r="F202" s="239"/>
      <c r="G202" s="239">
        <v>637</v>
      </c>
      <c r="H202" s="239">
        <v>607</v>
      </c>
      <c r="I202" s="240"/>
      <c r="J202" s="238">
        <v>957</v>
      </c>
      <c r="K202" s="239" t="s">
        <v>90</v>
      </c>
      <c r="L202" s="239">
        <v>457</v>
      </c>
      <c r="M202" s="239">
        <v>457</v>
      </c>
      <c r="N202" s="239" t="s">
        <v>90</v>
      </c>
      <c r="O202" s="239">
        <v>687</v>
      </c>
      <c r="P202" s="239">
        <v>657</v>
      </c>
      <c r="Q202" s="240" t="s">
        <v>90</v>
      </c>
    </row>
    <row r="203" spans="1:17">
      <c r="A203" s="237" t="s">
        <v>543</v>
      </c>
      <c r="B203" s="238">
        <v>907</v>
      </c>
      <c r="C203" s="239"/>
      <c r="D203" s="239"/>
      <c r="E203" s="239">
        <v>407</v>
      </c>
      <c r="F203" s="239"/>
      <c r="G203" s="239">
        <v>637</v>
      </c>
      <c r="H203" s="239">
        <v>607</v>
      </c>
      <c r="I203" s="240"/>
      <c r="J203" s="238">
        <v>957</v>
      </c>
      <c r="K203" s="239" t="s">
        <v>90</v>
      </c>
      <c r="L203" s="239" t="s">
        <v>90</v>
      </c>
      <c r="M203" s="239">
        <v>457</v>
      </c>
      <c r="N203" s="239" t="s">
        <v>90</v>
      </c>
      <c r="O203" s="239">
        <v>687</v>
      </c>
      <c r="P203" s="239">
        <v>657</v>
      </c>
      <c r="Q203" s="240" t="s">
        <v>90</v>
      </c>
    </row>
    <row r="204" spans="1:17">
      <c r="A204" s="237" t="s">
        <v>544</v>
      </c>
      <c r="B204" s="238">
        <v>908</v>
      </c>
      <c r="C204" s="239"/>
      <c r="D204" s="239"/>
      <c r="E204" s="239">
        <v>408</v>
      </c>
      <c r="F204" s="239"/>
      <c r="G204" s="239">
        <v>638</v>
      </c>
      <c r="H204" s="239">
        <v>608</v>
      </c>
      <c r="I204" s="240"/>
      <c r="J204" s="238" t="s">
        <v>90</v>
      </c>
      <c r="K204" s="239" t="s">
        <v>90</v>
      </c>
      <c r="L204" s="239" t="s">
        <v>90</v>
      </c>
      <c r="M204" s="239" t="s">
        <v>90</v>
      </c>
      <c r="N204" s="239" t="s">
        <v>90</v>
      </c>
      <c r="O204" s="239" t="s">
        <v>90</v>
      </c>
      <c r="P204" s="239" t="s">
        <v>90</v>
      </c>
      <c r="Q204" s="240" t="s">
        <v>90</v>
      </c>
    </row>
    <row r="205" spans="1:17">
      <c r="A205" s="237" t="s">
        <v>545</v>
      </c>
      <c r="B205" s="238">
        <v>907</v>
      </c>
      <c r="C205" s="239"/>
      <c r="D205" s="239"/>
      <c r="E205" s="239">
        <v>407</v>
      </c>
      <c r="F205" s="239"/>
      <c r="G205" s="239">
        <v>637</v>
      </c>
      <c r="H205" s="239">
        <v>607</v>
      </c>
      <c r="I205" s="240"/>
      <c r="J205" s="238">
        <v>957</v>
      </c>
      <c r="K205" s="239" t="s">
        <v>90</v>
      </c>
      <c r="L205" s="239" t="s">
        <v>90</v>
      </c>
      <c r="M205" s="239">
        <v>457</v>
      </c>
      <c r="N205" s="239" t="s">
        <v>90</v>
      </c>
      <c r="O205" s="239">
        <v>687</v>
      </c>
      <c r="P205" s="239">
        <v>657</v>
      </c>
      <c r="Q205" s="240" t="s">
        <v>90</v>
      </c>
    </row>
    <row r="206" spans="1:17">
      <c r="A206" s="237" t="s">
        <v>546</v>
      </c>
      <c r="B206" s="238">
        <v>903</v>
      </c>
      <c r="C206" s="239"/>
      <c r="D206" s="239">
        <v>403</v>
      </c>
      <c r="E206" s="239">
        <v>403</v>
      </c>
      <c r="F206" s="239"/>
      <c r="G206" s="239">
        <v>633</v>
      </c>
      <c r="H206" s="239">
        <v>603</v>
      </c>
      <c r="I206" s="240"/>
      <c r="J206" s="238">
        <v>953</v>
      </c>
      <c r="K206" s="239" t="s">
        <v>90</v>
      </c>
      <c r="L206" s="239">
        <v>453</v>
      </c>
      <c r="M206" s="239">
        <v>453</v>
      </c>
      <c r="N206" s="239" t="s">
        <v>90</v>
      </c>
      <c r="O206" s="239">
        <v>683</v>
      </c>
      <c r="P206" s="239">
        <v>653</v>
      </c>
      <c r="Q206" s="240" t="s">
        <v>90</v>
      </c>
    </row>
    <row r="207" spans="1:17">
      <c r="A207" s="237" t="s">
        <v>547</v>
      </c>
      <c r="B207" s="238">
        <v>911</v>
      </c>
      <c r="C207" s="239"/>
      <c r="D207" s="239">
        <v>411</v>
      </c>
      <c r="E207" s="239">
        <v>411</v>
      </c>
      <c r="F207" s="239"/>
      <c r="G207" s="239">
        <v>641</v>
      </c>
      <c r="H207" s="239">
        <v>611</v>
      </c>
      <c r="I207" s="240"/>
      <c r="J207" s="238">
        <v>961</v>
      </c>
      <c r="K207" s="239" t="s">
        <v>90</v>
      </c>
      <c r="L207" s="239">
        <v>461</v>
      </c>
      <c r="M207" s="239">
        <v>461</v>
      </c>
      <c r="N207" s="239" t="s">
        <v>90</v>
      </c>
      <c r="O207" s="239" t="s">
        <v>90</v>
      </c>
      <c r="P207" s="239" t="s">
        <v>90</v>
      </c>
      <c r="Q207" s="240" t="s">
        <v>90</v>
      </c>
    </row>
    <row r="208" spans="1:17">
      <c r="A208" s="237" t="s">
        <v>548</v>
      </c>
      <c r="B208" s="238"/>
      <c r="C208" s="239"/>
      <c r="D208" s="239"/>
      <c r="E208" s="239">
        <v>402</v>
      </c>
      <c r="F208" s="239">
        <v>420</v>
      </c>
      <c r="G208" s="239">
        <v>632</v>
      </c>
      <c r="H208" s="239">
        <v>602</v>
      </c>
      <c r="I208" s="240">
        <v>620</v>
      </c>
      <c r="J208" s="238">
        <v>952</v>
      </c>
      <c r="K208" s="239">
        <v>970</v>
      </c>
      <c r="L208" s="239" t="s">
        <v>90</v>
      </c>
      <c r="M208" s="239">
        <v>452</v>
      </c>
      <c r="N208" s="239">
        <v>470</v>
      </c>
      <c r="O208" s="239" t="s">
        <v>90</v>
      </c>
      <c r="P208" s="239" t="s">
        <v>90</v>
      </c>
      <c r="Q208" s="240" t="s">
        <v>90</v>
      </c>
    </row>
    <row r="209" spans="1:17" ht="25.5">
      <c r="A209" s="237" t="s">
        <v>549</v>
      </c>
      <c r="B209" s="238"/>
      <c r="C209" s="239"/>
      <c r="D209" s="239"/>
      <c r="E209" s="239">
        <v>402</v>
      </c>
      <c r="F209" s="239">
        <v>420</v>
      </c>
      <c r="G209" s="239">
        <v>632</v>
      </c>
      <c r="H209" s="239">
        <v>602</v>
      </c>
      <c r="I209" s="240">
        <v>620</v>
      </c>
      <c r="J209" s="238">
        <v>952</v>
      </c>
      <c r="K209" s="239">
        <v>970</v>
      </c>
      <c r="L209" s="239" t="s">
        <v>90</v>
      </c>
      <c r="M209" s="239">
        <v>452</v>
      </c>
      <c r="N209" s="239">
        <v>470</v>
      </c>
      <c r="O209" s="239" t="s">
        <v>90</v>
      </c>
      <c r="P209" s="239" t="s">
        <v>90</v>
      </c>
      <c r="Q209" s="240" t="s">
        <v>90</v>
      </c>
    </row>
    <row r="210" spans="1:17">
      <c r="A210" s="237" t="s">
        <v>550</v>
      </c>
      <c r="B210" s="238"/>
      <c r="C210" s="239"/>
      <c r="D210" s="239"/>
      <c r="E210" s="239">
        <v>402</v>
      </c>
      <c r="F210" s="239">
        <v>420</v>
      </c>
      <c r="G210" s="239">
        <v>632</v>
      </c>
      <c r="H210" s="239">
        <v>602</v>
      </c>
      <c r="I210" s="240">
        <v>620</v>
      </c>
      <c r="J210" s="238">
        <v>952</v>
      </c>
      <c r="K210" s="239">
        <v>970</v>
      </c>
      <c r="L210" s="239" t="s">
        <v>90</v>
      </c>
      <c r="M210" s="239">
        <v>452</v>
      </c>
      <c r="N210" s="239">
        <v>470</v>
      </c>
      <c r="O210" s="239" t="s">
        <v>90</v>
      </c>
      <c r="P210" s="239" t="s">
        <v>90</v>
      </c>
      <c r="Q210" s="240" t="s">
        <v>90</v>
      </c>
    </row>
    <row r="211" spans="1:17">
      <c r="A211" s="237" t="s">
        <v>551</v>
      </c>
      <c r="B211" s="238"/>
      <c r="C211" s="239"/>
      <c r="D211" s="239"/>
      <c r="E211" s="239">
        <v>402</v>
      </c>
      <c r="F211" s="239">
        <v>420</v>
      </c>
      <c r="G211" s="239">
        <v>632</v>
      </c>
      <c r="H211" s="239">
        <v>602</v>
      </c>
      <c r="I211" s="240">
        <v>620</v>
      </c>
      <c r="J211" s="238">
        <v>952</v>
      </c>
      <c r="K211" s="239">
        <v>970</v>
      </c>
      <c r="L211" s="239" t="s">
        <v>90</v>
      </c>
      <c r="M211" s="239">
        <v>452</v>
      </c>
      <c r="N211" s="239">
        <v>470</v>
      </c>
      <c r="O211" s="239" t="s">
        <v>90</v>
      </c>
      <c r="P211" s="239" t="s">
        <v>90</v>
      </c>
      <c r="Q211" s="240" t="s">
        <v>90</v>
      </c>
    </row>
    <row r="212" spans="1:17">
      <c r="A212" s="237" t="s">
        <v>552</v>
      </c>
      <c r="B212" s="238"/>
      <c r="C212" s="239" t="s">
        <v>0</v>
      </c>
      <c r="D212" s="239"/>
      <c r="E212" s="239">
        <v>402</v>
      </c>
      <c r="F212" s="239">
        <v>420</v>
      </c>
      <c r="G212" s="239">
        <v>632</v>
      </c>
      <c r="H212" s="239">
        <v>602</v>
      </c>
      <c r="I212" s="240">
        <v>620</v>
      </c>
      <c r="J212" s="238">
        <v>952</v>
      </c>
      <c r="K212" s="239">
        <v>970</v>
      </c>
      <c r="L212" s="239" t="s">
        <v>90</v>
      </c>
      <c r="M212" s="239">
        <v>452</v>
      </c>
      <c r="N212" s="239">
        <v>470</v>
      </c>
      <c r="O212" s="239" t="s">
        <v>90</v>
      </c>
      <c r="P212" s="239" t="s">
        <v>90</v>
      </c>
      <c r="Q212" s="240" t="s">
        <v>90</v>
      </c>
    </row>
    <row r="213" spans="1:17">
      <c r="A213" s="237" t="s">
        <v>553</v>
      </c>
      <c r="B213" s="238">
        <v>902</v>
      </c>
      <c r="C213" s="239">
        <v>920</v>
      </c>
      <c r="D213" s="239"/>
      <c r="E213" s="239">
        <v>402</v>
      </c>
      <c r="F213" s="239">
        <v>420</v>
      </c>
      <c r="G213" s="239">
        <v>632</v>
      </c>
      <c r="H213" s="239">
        <v>602</v>
      </c>
      <c r="I213" s="240">
        <v>620</v>
      </c>
      <c r="J213" s="238">
        <v>952</v>
      </c>
      <c r="K213" s="239">
        <v>970</v>
      </c>
      <c r="L213" s="239" t="s">
        <v>90</v>
      </c>
      <c r="M213" s="239">
        <v>452</v>
      </c>
      <c r="N213" s="239">
        <v>470</v>
      </c>
      <c r="O213" s="239">
        <v>682</v>
      </c>
      <c r="P213" s="239">
        <v>652</v>
      </c>
      <c r="Q213" s="240">
        <v>670</v>
      </c>
    </row>
    <row r="214" spans="1:17">
      <c r="A214" s="237" t="s">
        <v>554</v>
      </c>
      <c r="B214" s="238">
        <v>902</v>
      </c>
      <c r="C214" s="239">
        <v>920</v>
      </c>
      <c r="D214" s="239"/>
      <c r="E214" s="239">
        <v>402</v>
      </c>
      <c r="F214" s="239">
        <v>420</v>
      </c>
      <c r="G214" s="239">
        <v>632</v>
      </c>
      <c r="H214" s="239">
        <v>602</v>
      </c>
      <c r="I214" s="240">
        <v>620</v>
      </c>
      <c r="J214" s="238">
        <v>952</v>
      </c>
      <c r="K214" s="239">
        <v>970</v>
      </c>
      <c r="L214" s="239" t="s">
        <v>90</v>
      </c>
      <c r="M214" s="239">
        <v>452</v>
      </c>
      <c r="N214" s="239">
        <v>470</v>
      </c>
      <c r="O214" s="239">
        <v>682</v>
      </c>
      <c r="P214" s="239">
        <v>652</v>
      </c>
      <c r="Q214" s="240">
        <v>670</v>
      </c>
    </row>
    <row r="215" spans="1:17">
      <c r="A215" s="237" t="s">
        <v>555</v>
      </c>
      <c r="B215" s="238"/>
      <c r="C215" s="239"/>
      <c r="D215" s="239"/>
      <c r="E215" s="239">
        <v>402</v>
      </c>
      <c r="F215" s="239">
        <v>420</v>
      </c>
      <c r="G215" s="239">
        <v>632</v>
      </c>
      <c r="H215" s="239">
        <v>602</v>
      </c>
      <c r="I215" s="240">
        <v>620</v>
      </c>
      <c r="J215" s="238">
        <v>952</v>
      </c>
      <c r="K215" s="239">
        <v>970</v>
      </c>
      <c r="L215" s="239" t="s">
        <v>90</v>
      </c>
      <c r="M215" s="239">
        <v>452</v>
      </c>
      <c r="N215" s="239">
        <v>470</v>
      </c>
      <c r="O215" s="239" t="s">
        <v>90</v>
      </c>
      <c r="P215" s="239" t="s">
        <v>90</v>
      </c>
      <c r="Q215" s="240" t="s">
        <v>90</v>
      </c>
    </row>
    <row r="216" spans="1:17">
      <c r="A216" s="237" t="s">
        <v>556</v>
      </c>
      <c r="B216" s="238"/>
      <c r="C216" s="239"/>
      <c r="D216" s="239"/>
      <c r="E216" s="239">
        <v>402</v>
      </c>
      <c r="F216" s="239">
        <v>420</v>
      </c>
      <c r="G216" s="239">
        <v>632</v>
      </c>
      <c r="H216" s="239">
        <v>602</v>
      </c>
      <c r="I216" s="240">
        <v>620</v>
      </c>
      <c r="J216" s="238">
        <v>952</v>
      </c>
      <c r="K216" s="239">
        <v>970</v>
      </c>
      <c r="L216" s="239" t="s">
        <v>90</v>
      </c>
      <c r="M216" s="239">
        <v>452</v>
      </c>
      <c r="N216" s="239">
        <v>470</v>
      </c>
      <c r="O216" s="239" t="s">
        <v>90</v>
      </c>
      <c r="P216" s="239" t="s">
        <v>90</v>
      </c>
      <c r="Q216" s="240" t="s">
        <v>90</v>
      </c>
    </row>
    <row r="217" spans="1:17">
      <c r="A217" s="237" t="s">
        <v>557</v>
      </c>
      <c r="B217" s="238"/>
      <c r="C217" s="239"/>
      <c r="D217" s="239"/>
      <c r="E217" s="239">
        <v>402</v>
      </c>
      <c r="F217" s="239">
        <v>420</v>
      </c>
      <c r="G217" s="239">
        <v>632</v>
      </c>
      <c r="H217" s="239">
        <v>602</v>
      </c>
      <c r="I217" s="240">
        <v>620</v>
      </c>
      <c r="J217" s="238">
        <v>952</v>
      </c>
      <c r="K217" s="239">
        <v>970</v>
      </c>
      <c r="L217" s="239" t="s">
        <v>90</v>
      </c>
      <c r="M217" s="239">
        <v>452</v>
      </c>
      <c r="N217" s="239">
        <v>470</v>
      </c>
      <c r="O217" s="239" t="s">
        <v>90</v>
      </c>
      <c r="P217" s="239" t="s">
        <v>90</v>
      </c>
      <c r="Q217" s="240" t="s">
        <v>90</v>
      </c>
    </row>
    <row r="218" spans="1:17">
      <c r="A218" s="237" t="s">
        <v>558</v>
      </c>
      <c r="B218" s="238"/>
      <c r="C218" s="239"/>
      <c r="D218" s="239"/>
      <c r="E218" s="239">
        <v>402</v>
      </c>
      <c r="F218" s="239">
        <v>420</v>
      </c>
      <c r="G218" s="239">
        <v>632</v>
      </c>
      <c r="H218" s="239">
        <v>602</v>
      </c>
      <c r="I218" s="240">
        <v>620</v>
      </c>
      <c r="J218" s="238">
        <v>952</v>
      </c>
      <c r="K218" s="239">
        <v>970</v>
      </c>
      <c r="L218" s="239" t="s">
        <v>90</v>
      </c>
      <c r="M218" s="239">
        <v>452</v>
      </c>
      <c r="N218" s="239">
        <v>470</v>
      </c>
      <c r="O218" s="239" t="s">
        <v>90</v>
      </c>
      <c r="P218" s="239" t="s">
        <v>90</v>
      </c>
      <c r="Q218" s="240" t="s">
        <v>90</v>
      </c>
    </row>
    <row r="219" spans="1:17">
      <c r="A219" s="237" t="s">
        <v>559</v>
      </c>
      <c r="B219" s="238">
        <v>906</v>
      </c>
      <c r="C219" s="239">
        <v>921</v>
      </c>
      <c r="D219" s="239"/>
      <c r="E219" s="239">
        <v>406</v>
      </c>
      <c r="F219" s="239">
        <v>421</v>
      </c>
      <c r="G219" s="239">
        <v>636</v>
      </c>
      <c r="H219" s="239">
        <v>606</v>
      </c>
      <c r="I219" s="240">
        <v>621</v>
      </c>
      <c r="J219" s="238">
        <v>956</v>
      </c>
      <c r="K219" s="239">
        <v>971</v>
      </c>
      <c r="L219" s="239" t="s">
        <v>90</v>
      </c>
      <c r="M219" s="239">
        <v>456</v>
      </c>
      <c r="N219" s="239">
        <v>471</v>
      </c>
      <c r="O219" s="239" t="s">
        <v>90</v>
      </c>
      <c r="P219" s="239" t="s">
        <v>90</v>
      </c>
      <c r="Q219" s="240" t="s">
        <v>90</v>
      </c>
    </row>
    <row r="220" spans="1:17">
      <c r="A220" s="237" t="s">
        <v>560</v>
      </c>
      <c r="B220" s="238"/>
      <c r="C220" s="239"/>
      <c r="D220" s="239"/>
      <c r="E220" s="239">
        <v>408</v>
      </c>
      <c r="F220" s="239"/>
      <c r="G220" s="239">
        <v>638</v>
      </c>
      <c r="H220" s="239">
        <v>608</v>
      </c>
      <c r="I220" s="240"/>
      <c r="J220" s="238">
        <v>958</v>
      </c>
      <c r="K220" s="239" t="s">
        <v>90</v>
      </c>
      <c r="L220" s="239" t="s">
        <v>90</v>
      </c>
      <c r="M220" s="239">
        <v>458</v>
      </c>
      <c r="N220" s="239" t="s">
        <v>90</v>
      </c>
      <c r="O220" s="239" t="s">
        <v>90</v>
      </c>
      <c r="P220" s="239" t="s">
        <v>90</v>
      </c>
      <c r="Q220" s="240" t="s">
        <v>90</v>
      </c>
    </row>
    <row r="221" spans="1:17">
      <c r="A221" s="237" t="s">
        <v>561</v>
      </c>
      <c r="B221" s="238">
        <v>903</v>
      </c>
      <c r="C221" s="239"/>
      <c r="D221" s="239">
        <v>403</v>
      </c>
      <c r="E221" s="239">
        <v>403</v>
      </c>
      <c r="F221" s="239"/>
      <c r="G221" s="239">
        <v>633</v>
      </c>
      <c r="H221" s="239">
        <v>603</v>
      </c>
      <c r="I221" s="240"/>
      <c r="J221" s="238">
        <v>953</v>
      </c>
      <c r="K221" s="239" t="s">
        <v>90</v>
      </c>
      <c r="L221" s="239">
        <v>453</v>
      </c>
      <c r="M221" s="239">
        <v>453</v>
      </c>
      <c r="N221" s="239" t="s">
        <v>90</v>
      </c>
      <c r="O221" s="239">
        <v>683</v>
      </c>
      <c r="P221" s="239">
        <v>653</v>
      </c>
      <c r="Q221" s="240" t="s">
        <v>90</v>
      </c>
    </row>
    <row r="222" spans="1:17">
      <c r="A222" s="237" t="s">
        <v>562</v>
      </c>
      <c r="B222" s="238">
        <v>903</v>
      </c>
      <c r="C222" s="239"/>
      <c r="D222" s="239">
        <v>403</v>
      </c>
      <c r="E222" s="239">
        <v>403</v>
      </c>
      <c r="F222" s="239"/>
      <c r="G222" s="239">
        <v>633</v>
      </c>
      <c r="H222" s="239">
        <v>603</v>
      </c>
      <c r="I222" s="240"/>
      <c r="J222" s="238">
        <v>953</v>
      </c>
      <c r="K222" s="239" t="s">
        <v>90</v>
      </c>
      <c r="L222" s="239">
        <v>453</v>
      </c>
      <c r="M222" s="239">
        <v>453</v>
      </c>
      <c r="N222" s="239" t="s">
        <v>90</v>
      </c>
      <c r="O222" s="239">
        <v>683</v>
      </c>
      <c r="P222" s="239">
        <v>653</v>
      </c>
      <c r="Q222" s="240" t="s">
        <v>90</v>
      </c>
    </row>
    <row r="223" spans="1:17">
      <c r="A223" s="237" t="s">
        <v>563</v>
      </c>
      <c r="B223" s="238">
        <v>908</v>
      </c>
      <c r="C223" s="239"/>
      <c r="D223" s="239"/>
      <c r="E223" s="239">
        <v>408</v>
      </c>
      <c r="F223" s="239"/>
      <c r="G223" s="239">
        <v>638</v>
      </c>
      <c r="H223" s="239">
        <v>608</v>
      </c>
      <c r="I223" s="240"/>
      <c r="J223" s="238" t="s">
        <v>90</v>
      </c>
      <c r="K223" s="239" t="s">
        <v>90</v>
      </c>
      <c r="L223" s="239" t="s">
        <v>90</v>
      </c>
      <c r="M223" s="239" t="s">
        <v>90</v>
      </c>
      <c r="N223" s="239" t="s">
        <v>90</v>
      </c>
      <c r="O223" s="239" t="s">
        <v>90</v>
      </c>
      <c r="P223" s="239" t="s">
        <v>90</v>
      </c>
      <c r="Q223" s="240" t="s">
        <v>90</v>
      </c>
    </row>
    <row r="224" spans="1:17">
      <c r="A224" s="237" t="s">
        <v>564</v>
      </c>
      <c r="B224" s="238">
        <v>909</v>
      </c>
      <c r="C224" s="239"/>
      <c r="D224" s="239">
        <v>409</v>
      </c>
      <c r="E224" s="239">
        <v>409</v>
      </c>
      <c r="F224" s="239"/>
      <c r="G224" s="239">
        <v>639</v>
      </c>
      <c r="H224" s="239">
        <v>609</v>
      </c>
      <c r="I224" s="240"/>
      <c r="J224" s="238">
        <v>954</v>
      </c>
      <c r="K224" s="239" t="s">
        <v>90</v>
      </c>
      <c r="L224" s="239">
        <v>454</v>
      </c>
      <c r="M224" s="239">
        <v>454</v>
      </c>
      <c r="N224" s="239" t="s">
        <v>90</v>
      </c>
      <c r="O224" s="239">
        <v>684</v>
      </c>
      <c r="P224" s="239">
        <v>654</v>
      </c>
      <c r="Q224" s="240" t="s">
        <v>90</v>
      </c>
    </row>
    <row r="225" spans="1:17">
      <c r="A225" s="237" t="s">
        <v>565</v>
      </c>
      <c r="B225" s="238"/>
      <c r="C225" s="239"/>
      <c r="D225" s="239"/>
      <c r="E225" s="239">
        <v>408</v>
      </c>
      <c r="F225" s="239"/>
      <c r="G225" s="239">
        <v>638</v>
      </c>
      <c r="H225" s="239">
        <v>608</v>
      </c>
      <c r="I225" s="240"/>
      <c r="J225" s="238">
        <v>958</v>
      </c>
      <c r="K225" s="239" t="s">
        <v>90</v>
      </c>
      <c r="L225" s="239" t="s">
        <v>90</v>
      </c>
      <c r="M225" s="239">
        <v>458</v>
      </c>
      <c r="N225" s="239" t="s">
        <v>90</v>
      </c>
      <c r="O225" s="239" t="s">
        <v>90</v>
      </c>
      <c r="P225" s="239" t="s">
        <v>90</v>
      </c>
      <c r="Q225" s="240" t="s">
        <v>90</v>
      </c>
    </row>
    <row r="226" spans="1:17">
      <c r="A226" s="237" t="s">
        <v>566</v>
      </c>
      <c r="B226" s="238"/>
      <c r="C226" s="239"/>
      <c r="D226" s="239"/>
      <c r="E226" s="239">
        <v>408</v>
      </c>
      <c r="F226" s="239"/>
      <c r="G226" s="239">
        <v>638</v>
      </c>
      <c r="H226" s="239">
        <v>608</v>
      </c>
      <c r="I226" s="240"/>
      <c r="J226" s="238">
        <v>958</v>
      </c>
      <c r="K226" s="239" t="s">
        <v>90</v>
      </c>
      <c r="L226" s="239" t="s">
        <v>90</v>
      </c>
      <c r="M226" s="239">
        <v>458</v>
      </c>
      <c r="N226" s="239" t="s">
        <v>90</v>
      </c>
      <c r="O226" s="239" t="s">
        <v>90</v>
      </c>
      <c r="P226" s="239" t="s">
        <v>90</v>
      </c>
      <c r="Q226" s="240" t="s">
        <v>90</v>
      </c>
    </row>
    <row r="227" spans="1:17">
      <c r="A227" s="237" t="s">
        <v>567</v>
      </c>
      <c r="B227" s="238">
        <v>904</v>
      </c>
      <c r="C227" s="239"/>
      <c r="D227" s="239">
        <v>404</v>
      </c>
      <c r="E227" s="239">
        <v>404</v>
      </c>
      <c r="F227" s="239"/>
      <c r="G227" s="239">
        <v>634</v>
      </c>
      <c r="H227" s="239">
        <v>604</v>
      </c>
      <c r="I227" s="240"/>
      <c r="J227" s="238">
        <v>954</v>
      </c>
      <c r="K227" s="239" t="s">
        <v>90</v>
      </c>
      <c r="L227" s="239">
        <v>454</v>
      </c>
      <c r="M227" s="239">
        <v>454</v>
      </c>
      <c r="N227" s="239" t="s">
        <v>90</v>
      </c>
      <c r="O227" s="239">
        <v>684</v>
      </c>
      <c r="P227" s="239">
        <v>654</v>
      </c>
      <c r="Q227" s="240" t="s">
        <v>90</v>
      </c>
    </row>
    <row r="228" spans="1:17">
      <c r="A228" s="237" t="s">
        <v>568</v>
      </c>
      <c r="B228" s="238"/>
      <c r="C228" s="239"/>
      <c r="D228" s="239"/>
      <c r="E228" s="239">
        <v>408</v>
      </c>
      <c r="F228" s="239"/>
      <c r="G228" s="239">
        <v>638</v>
      </c>
      <c r="H228" s="239">
        <v>608</v>
      </c>
      <c r="I228" s="240"/>
      <c r="J228" s="238">
        <v>958</v>
      </c>
      <c r="K228" s="239" t="s">
        <v>90</v>
      </c>
      <c r="L228" s="239" t="s">
        <v>90</v>
      </c>
      <c r="M228" s="239">
        <v>458</v>
      </c>
      <c r="N228" s="239" t="s">
        <v>90</v>
      </c>
      <c r="O228" s="239" t="s">
        <v>90</v>
      </c>
      <c r="P228" s="239" t="s">
        <v>90</v>
      </c>
      <c r="Q228" s="240" t="s">
        <v>90</v>
      </c>
    </row>
    <row r="229" spans="1:17">
      <c r="A229" s="237" t="s">
        <v>569</v>
      </c>
      <c r="B229" s="238"/>
      <c r="C229" s="239"/>
      <c r="D229" s="239"/>
      <c r="E229" s="239">
        <v>408</v>
      </c>
      <c r="F229" s="239"/>
      <c r="G229" s="239">
        <v>638</v>
      </c>
      <c r="H229" s="239">
        <v>608</v>
      </c>
      <c r="I229" s="240"/>
      <c r="J229" s="238">
        <v>958</v>
      </c>
      <c r="K229" s="239" t="s">
        <v>90</v>
      </c>
      <c r="L229" s="239" t="s">
        <v>90</v>
      </c>
      <c r="M229" s="239">
        <v>458</v>
      </c>
      <c r="N229" s="239" t="s">
        <v>90</v>
      </c>
      <c r="O229" s="239" t="s">
        <v>90</v>
      </c>
      <c r="P229" s="239" t="s">
        <v>90</v>
      </c>
      <c r="Q229" s="240" t="s">
        <v>90</v>
      </c>
    </row>
    <row r="230" spans="1:17">
      <c r="A230" s="237" t="s">
        <v>570</v>
      </c>
      <c r="B230" s="238"/>
      <c r="C230" s="239"/>
      <c r="D230" s="239"/>
      <c r="E230" s="239">
        <v>408</v>
      </c>
      <c r="F230" s="239"/>
      <c r="G230" s="239">
        <v>638</v>
      </c>
      <c r="H230" s="239">
        <v>608</v>
      </c>
      <c r="I230" s="240"/>
      <c r="J230" s="238" t="s">
        <v>90</v>
      </c>
      <c r="K230" s="239" t="s">
        <v>90</v>
      </c>
      <c r="L230" s="239" t="s">
        <v>90</v>
      </c>
      <c r="M230" s="239" t="s">
        <v>90</v>
      </c>
      <c r="N230" s="239" t="s">
        <v>90</v>
      </c>
      <c r="O230" s="239" t="s">
        <v>90</v>
      </c>
      <c r="P230" s="239" t="s">
        <v>90</v>
      </c>
      <c r="Q230" s="240" t="s">
        <v>90</v>
      </c>
    </row>
    <row r="231" spans="1:17">
      <c r="A231" s="237" t="s">
        <v>571</v>
      </c>
      <c r="B231" s="238"/>
      <c r="C231" s="239"/>
      <c r="D231" s="239"/>
      <c r="E231" s="239">
        <v>402</v>
      </c>
      <c r="F231" s="239">
        <v>420</v>
      </c>
      <c r="G231" s="239">
        <v>632</v>
      </c>
      <c r="H231" s="239">
        <v>602</v>
      </c>
      <c r="I231" s="240">
        <v>620</v>
      </c>
      <c r="J231" s="238">
        <v>952</v>
      </c>
      <c r="K231" s="239">
        <v>970</v>
      </c>
      <c r="L231" s="239" t="s">
        <v>90</v>
      </c>
      <c r="M231" s="239">
        <v>452</v>
      </c>
      <c r="N231" s="239">
        <v>470</v>
      </c>
      <c r="O231" s="239" t="s">
        <v>90</v>
      </c>
      <c r="P231" s="239" t="s">
        <v>90</v>
      </c>
      <c r="Q231" s="240" t="s">
        <v>90</v>
      </c>
    </row>
    <row r="232" spans="1:17">
      <c r="A232" s="237" t="s">
        <v>572</v>
      </c>
      <c r="B232" s="238">
        <v>902</v>
      </c>
      <c r="C232" s="239">
        <v>920</v>
      </c>
      <c r="D232" s="239"/>
      <c r="E232" s="239">
        <v>402</v>
      </c>
      <c r="F232" s="239">
        <v>420</v>
      </c>
      <c r="G232" s="239">
        <v>632</v>
      </c>
      <c r="H232" s="239">
        <v>602</v>
      </c>
      <c r="I232" s="240">
        <v>620</v>
      </c>
      <c r="J232" s="238">
        <v>952</v>
      </c>
      <c r="K232" s="239">
        <v>970</v>
      </c>
      <c r="L232" s="239" t="s">
        <v>90</v>
      </c>
      <c r="M232" s="239">
        <v>452</v>
      </c>
      <c r="N232" s="239">
        <v>470</v>
      </c>
      <c r="O232" s="239" t="s">
        <v>90</v>
      </c>
      <c r="P232" s="239" t="s">
        <v>90</v>
      </c>
      <c r="Q232" s="240" t="s">
        <v>90</v>
      </c>
    </row>
    <row r="233" spans="1:17" ht="25.5">
      <c r="A233" s="237" t="s">
        <v>573</v>
      </c>
      <c r="B233" s="238"/>
      <c r="C233" s="239"/>
      <c r="D233" s="239"/>
      <c r="E233" s="239">
        <v>408</v>
      </c>
      <c r="F233" s="239"/>
      <c r="G233" s="239">
        <v>638</v>
      </c>
      <c r="H233" s="239">
        <v>608</v>
      </c>
      <c r="I233" s="240"/>
      <c r="J233" s="245" t="s">
        <v>90</v>
      </c>
      <c r="K233" s="246" t="s">
        <v>90</v>
      </c>
      <c r="L233" s="246" t="s">
        <v>90</v>
      </c>
      <c r="M233" s="246" t="s">
        <v>90</v>
      </c>
      <c r="N233" s="246" t="s">
        <v>90</v>
      </c>
      <c r="O233" s="246" t="s">
        <v>90</v>
      </c>
      <c r="P233" s="246" t="s">
        <v>90</v>
      </c>
      <c r="Q233" s="247" t="s">
        <v>90</v>
      </c>
    </row>
    <row r="234" spans="1:17">
      <c r="A234" s="237" t="s">
        <v>574</v>
      </c>
      <c r="B234" s="238">
        <v>908</v>
      </c>
      <c r="C234" s="239"/>
      <c r="D234" s="239">
        <v>408</v>
      </c>
      <c r="E234" s="239">
        <v>408</v>
      </c>
      <c r="F234" s="239"/>
      <c r="G234" s="239">
        <v>638</v>
      </c>
      <c r="H234" s="239">
        <v>608</v>
      </c>
      <c r="I234" s="240"/>
      <c r="J234" s="245" t="s">
        <v>90</v>
      </c>
      <c r="K234" s="246" t="s">
        <v>90</v>
      </c>
      <c r="L234" s="246" t="s">
        <v>90</v>
      </c>
      <c r="M234" s="246" t="s">
        <v>90</v>
      </c>
      <c r="N234" s="246" t="s">
        <v>90</v>
      </c>
      <c r="O234" s="246" t="s">
        <v>90</v>
      </c>
      <c r="P234" s="246" t="s">
        <v>90</v>
      </c>
      <c r="Q234" s="247" t="s">
        <v>90</v>
      </c>
    </row>
    <row r="235" spans="1:17">
      <c r="A235" s="237" t="s">
        <v>575</v>
      </c>
      <c r="B235" s="238">
        <v>905</v>
      </c>
      <c r="C235" s="239"/>
      <c r="D235" s="239">
        <v>405</v>
      </c>
      <c r="E235" s="239">
        <v>405</v>
      </c>
      <c r="F235" s="239"/>
      <c r="G235" s="239">
        <v>635</v>
      </c>
      <c r="H235" s="239">
        <v>605</v>
      </c>
      <c r="I235" s="240"/>
      <c r="J235" s="245">
        <v>955</v>
      </c>
      <c r="K235" s="246" t="s">
        <v>90</v>
      </c>
      <c r="L235" s="246">
        <v>455</v>
      </c>
      <c r="M235" s="246">
        <v>455</v>
      </c>
      <c r="N235" s="246" t="s">
        <v>90</v>
      </c>
      <c r="O235" s="246">
        <v>685</v>
      </c>
      <c r="P235" s="246">
        <v>655</v>
      </c>
      <c r="Q235" s="247" t="s">
        <v>90</v>
      </c>
    </row>
    <row r="236" spans="1:17">
      <c r="A236" s="237" t="s">
        <v>576</v>
      </c>
      <c r="B236" s="238"/>
      <c r="C236" s="239"/>
      <c r="D236" s="239"/>
      <c r="E236" s="239">
        <v>408</v>
      </c>
      <c r="F236" s="239"/>
      <c r="G236" s="239">
        <v>638</v>
      </c>
      <c r="H236" s="239">
        <v>608</v>
      </c>
      <c r="I236" s="240"/>
      <c r="J236" s="245">
        <v>958</v>
      </c>
      <c r="K236" s="246" t="s">
        <v>90</v>
      </c>
      <c r="L236" s="246" t="s">
        <v>90</v>
      </c>
      <c r="M236" s="246">
        <v>458</v>
      </c>
      <c r="N236" s="246" t="s">
        <v>90</v>
      </c>
      <c r="O236" s="246" t="s">
        <v>90</v>
      </c>
      <c r="P236" s="246" t="s">
        <v>90</v>
      </c>
      <c r="Q236" s="247" t="s">
        <v>90</v>
      </c>
    </row>
    <row r="237" spans="1:17">
      <c r="A237" s="237" t="s">
        <v>577</v>
      </c>
      <c r="B237" s="238"/>
      <c r="C237" s="239"/>
      <c r="D237" s="239"/>
      <c r="E237" s="239">
        <v>402</v>
      </c>
      <c r="F237" s="239">
        <v>420</v>
      </c>
      <c r="G237" s="239">
        <v>632</v>
      </c>
      <c r="H237" s="239">
        <v>602</v>
      </c>
      <c r="I237" s="240">
        <v>620</v>
      </c>
      <c r="J237" s="245">
        <v>952</v>
      </c>
      <c r="K237" s="246">
        <v>970</v>
      </c>
      <c r="L237" s="246" t="s">
        <v>90</v>
      </c>
      <c r="M237" s="246">
        <v>452</v>
      </c>
      <c r="N237" s="246">
        <v>470</v>
      </c>
      <c r="O237" s="246" t="s">
        <v>90</v>
      </c>
      <c r="P237" s="246" t="s">
        <v>90</v>
      </c>
      <c r="Q237" s="247" t="s">
        <v>90</v>
      </c>
    </row>
    <row r="238" spans="1:17">
      <c r="A238" s="237" t="s">
        <v>578</v>
      </c>
      <c r="B238" s="238"/>
      <c r="C238" s="239"/>
      <c r="D238" s="239"/>
      <c r="E238" s="239">
        <v>408</v>
      </c>
      <c r="F238" s="239"/>
      <c r="G238" s="239">
        <v>638</v>
      </c>
      <c r="H238" s="239">
        <v>608</v>
      </c>
      <c r="I238" s="240"/>
      <c r="J238" s="245" t="s">
        <v>90</v>
      </c>
      <c r="K238" s="246" t="s">
        <v>90</v>
      </c>
      <c r="L238" s="246" t="s">
        <v>90</v>
      </c>
      <c r="M238" s="246" t="s">
        <v>90</v>
      </c>
      <c r="N238" s="246" t="s">
        <v>90</v>
      </c>
      <c r="O238" s="246" t="s">
        <v>90</v>
      </c>
      <c r="P238" s="246" t="s">
        <v>90</v>
      </c>
      <c r="Q238" s="247" t="s">
        <v>90</v>
      </c>
    </row>
    <row r="239" spans="1:17">
      <c r="A239" s="237" t="s">
        <v>579</v>
      </c>
      <c r="B239" s="238"/>
      <c r="C239" s="239"/>
      <c r="D239" s="239"/>
      <c r="E239" s="239">
        <v>408</v>
      </c>
      <c r="F239" s="239"/>
      <c r="G239" s="239">
        <v>638</v>
      </c>
      <c r="H239" s="239">
        <v>608</v>
      </c>
      <c r="I239" s="240"/>
      <c r="J239" s="245">
        <v>958</v>
      </c>
      <c r="K239" s="246" t="s">
        <v>90</v>
      </c>
      <c r="L239" s="246" t="s">
        <v>90</v>
      </c>
      <c r="M239" s="246">
        <v>458</v>
      </c>
      <c r="N239" s="246" t="s">
        <v>90</v>
      </c>
      <c r="O239" s="246" t="s">
        <v>90</v>
      </c>
      <c r="P239" s="246" t="s">
        <v>90</v>
      </c>
      <c r="Q239" s="247" t="s">
        <v>90</v>
      </c>
    </row>
    <row r="240" spans="1:17">
      <c r="A240" s="237" t="s">
        <v>580</v>
      </c>
      <c r="B240" s="238">
        <v>908</v>
      </c>
      <c r="C240" s="239"/>
      <c r="D240" s="239"/>
      <c r="E240" s="239">
        <v>408</v>
      </c>
      <c r="F240" s="239"/>
      <c r="G240" s="239">
        <v>638</v>
      </c>
      <c r="H240" s="239">
        <v>608</v>
      </c>
      <c r="I240" s="240"/>
      <c r="J240" s="245">
        <v>958</v>
      </c>
      <c r="K240" s="246" t="s">
        <v>90</v>
      </c>
      <c r="L240" s="246" t="s">
        <v>90</v>
      </c>
      <c r="M240" s="246">
        <v>458</v>
      </c>
      <c r="N240" s="246" t="s">
        <v>90</v>
      </c>
      <c r="O240" s="246" t="s">
        <v>90</v>
      </c>
      <c r="P240" s="246" t="s">
        <v>90</v>
      </c>
      <c r="Q240" s="247" t="s">
        <v>90</v>
      </c>
    </row>
    <row r="241" spans="1:17" ht="25.5">
      <c r="A241" s="237" t="s">
        <v>581</v>
      </c>
      <c r="B241" s="238"/>
      <c r="C241" s="239"/>
      <c r="D241" s="239"/>
      <c r="E241" s="239">
        <v>402</v>
      </c>
      <c r="F241" s="239">
        <v>420</v>
      </c>
      <c r="G241" s="239">
        <v>632</v>
      </c>
      <c r="H241" s="239">
        <v>602</v>
      </c>
      <c r="I241" s="240">
        <v>620</v>
      </c>
      <c r="J241" s="245">
        <v>952</v>
      </c>
      <c r="K241" s="246">
        <v>970</v>
      </c>
      <c r="L241" s="246" t="s">
        <v>90</v>
      </c>
      <c r="M241" s="246">
        <v>452</v>
      </c>
      <c r="N241" s="246">
        <v>470</v>
      </c>
      <c r="O241" s="246" t="s">
        <v>90</v>
      </c>
      <c r="P241" s="246" t="s">
        <v>90</v>
      </c>
      <c r="Q241" s="247" t="s">
        <v>90</v>
      </c>
    </row>
    <row r="242" spans="1:17">
      <c r="A242" s="237" t="s">
        <v>582</v>
      </c>
      <c r="B242" s="238">
        <v>905</v>
      </c>
      <c r="C242" s="239"/>
      <c r="D242" s="239">
        <v>405</v>
      </c>
      <c r="E242" s="239">
        <v>405</v>
      </c>
      <c r="F242" s="239"/>
      <c r="G242" s="239">
        <v>635</v>
      </c>
      <c r="H242" s="239">
        <v>605</v>
      </c>
      <c r="I242" s="240"/>
      <c r="J242" s="245">
        <v>955</v>
      </c>
      <c r="K242" s="246" t="s">
        <v>90</v>
      </c>
      <c r="L242" s="246">
        <v>455</v>
      </c>
      <c r="M242" s="246">
        <v>455</v>
      </c>
      <c r="N242" s="246" t="s">
        <v>90</v>
      </c>
      <c r="O242" s="246">
        <v>685</v>
      </c>
      <c r="P242" s="246">
        <v>655</v>
      </c>
      <c r="Q242" s="247" t="s">
        <v>90</v>
      </c>
    </row>
    <row r="243" spans="1:17">
      <c r="A243" s="237" t="s">
        <v>583</v>
      </c>
      <c r="B243" s="238">
        <v>901</v>
      </c>
      <c r="C243" s="239"/>
      <c r="D243" s="239">
        <v>401</v>
      </c>
      <c r="E243" s="239">
        <v>401</v>
      </c>
      <c r="F243" s="239"/>
      <c r="G243" s="239">
        <v>631</v>
      </c>
      <c r="H243" s="239">
        <v>601</v>
      </c>
      <c r="I243" s="240"/>
      <c r="J243" s="245">
        <v>951</v>
      </c>
      <c r="K243" s="246" t="s">
        <v>90</v>
      </c>
      <c r="L243" s="246">
        <v>451</v>
      </c>
      <c r="M243" s="246">
        <v>451</v>
      </c>
      <c r="N243" s="246" t="s">
        <v>90</v>
      </c>
      <c r="O243" s="246">
        <v>681</v>
      </c>
      <c r="P243" s="246">
        <v>651</v>
      </c>
      <c r="Q243" s="247" t="s">
        <v>90</v>
      </c>
    </row>
    <row r="244" spans="1:17">
      <c r="A244" s="237" t="s">
        <v>584</v>
      </c>
      <c r="B244" s="238"/>
      <c r="C244" s="239"/>
      <c r="D244" s="239"/>
      <c r="E244" s="239">
        <v>406</v>
      </c>
      <c r="F244" s="239">
        <v>421</v>
      </c>
      <c r="G244" s="239">
        <v>636</v>
      </c>
      <c r="H244" s="239">
        <v>606</v>
      </c>
      <c r="I244" s="240">
        <v>621</v>
      </c>
      <c r="J244" s="245">
        <v>956</v>
      </c>
      <c r="K244" s="246">
        <v>971</v>
      </c>
      <c r="L244" s="246" t="s">
        <v>90</v>
      </c>
      <c r="M244" s="246">
        <v>456</v>
      </c>
      <c r="N244" s="246">
        <v>471</v>
      </c>
      <c r="O244" s="246" t="s">
        <v>90</v>
      </c>
      <c r="P244" s="246" t="s">
        <v>90</v>
      </c>
      <c r="Q244" s="247" t="s">
        <v>90</v>
      </c>
    </row>
    <row r="245" spans="1:17">
      <c r="A245" s="237" t="s">
        <v>585</v>
      </c>
      <c r="B245" s="238"/>
      <c r="C245" s="239"/>
      <c r="D245" s="239"/>
      <c r="E245" s="239">
        <v>402</v>
      </c>
      <c r="F245" s="239">
        <v>420</v>
      </c>
      <c r="G245" s="239">
        <v>632</v>
      </c>
      <c r="H245" s="239">
        <v>602</v>
      </c>
      <c r="I245" s="240">
        <v>620</v>
      </c>
      <c r="J245" s="245">
        <v>952</v>
      </c>
      <c r="K245" s="246">
        <v>970</v>
      </c>
      <c r="L245" s="246" t="s">
        <v>90</v>
      </c>
      <c r="M245" s="246">
        <v>452</v>
      </c>
      <c r="N245" s="246">
        <v>470</v>
      </c>
      <c r="O245" s="246" t="s">
        <v>90</v>
      </c>
      <c r="P245" s="246" t="s">
        <v>90</v>
      </c>
      <c r="Q245" s="247" t="s">
        <v>90</v>
      </c>
    </row>
    <row r="246" spans="1:17">
      <c r="A246" s="237" t="s">
        <v>586</v>
      </c>
      <c r="B246" s="238"/>
      <c r="C246" s="239"/>
      <c r="D246" s="239"/>
      <c r="E246" s="239">
        <v>408</v>
      </c>
      <c r="F246" s="239"/>
      <c r="G246" s="239">
        <v>638</v>
      </c>
      <c r="H246" s="239">
        <v>608</v>
      </c>
      <c r="I246" s="240"/>
      <c r="J246" s="245">
        <v>958</v>
      </c>
      <c r="K246" s="246" t="s">
        <v>90</v>
      </c>
      <c r="L246" s="246" t="s">
        <v>90</v>
      </c>
      <c r="M246" s="246">
        <v>458</v>
      </c>
      <c r="N246" s="246" t="s">
        <v>90</v>
      </c>
      <c r="O246" s="246" t="s">
        <v>90</v>
      </c>
      <c r="P246" s="246" t="s">
        <v>90</v>
      </c>
      <c r="Q246" s="247" t="s">
        <v>90</v>
      </c>
    </row>
    <row r="247" spans="1:17">
      <c r="A247" s="237" t="s">
        <v>587</v>
      </c>
      <c r="B247" s="238">
        <v>908</v>
      </c>
      <c r="C247" s="239"/>
      <c r="D247" s="239"/>
      <c r="E247" s="239">
        <v>408</v>
      </c>
      <c r="F247" s="239"/>
      <c r="G247" s="239">
        <v>638</v>
      </c>
      <c r="H247" s="239">
        <v>608</v>
      </c>
      <c r="I247" s="240"/>
      <c r="J247" s="245" t="s">
        <v>90</v>
      </c>
      <c r="K247" s="246" t="s">
        <v>90</v>
      </c>
      <c r="L247" s="246" t="s">
        <v>90</v>
      </c>
      <c r="M247" s="246" t="s">
        <v>90</v>
      </c>
      <c r="N247" s="246" t="s">
        <v>90</v>
      </c>
      <c r="O247" s="246" t="s">
        <v>90</v>
      </c>
      <c r="P247" s="246" t="s">
        <v>90</v>
      </c>
      <c r="Q247" s="247" t="s">
        <v>90</v>
      </c>
    </row>
    <row r="248" spans="1:17">
      <c r="A248" s="237" t="s">
        <v>588</v>
      </c>
      <c r="B248" s="238">
        <v>901</v>
      </c>
      <c r="C248" s="239"/>
      <c r="D248" s="239">
        <v>401</v>
      </c>
      <c r="E248" s="239">
        <v>401</v>
      </c>
      <c r="F248" s="239"/>
      <c r="G248" s="239">
        <v>631</v>
      </c>
      <c r="H248" s="239">
        <v>601</v>
      </c>
      <c r="I248" s="240"/>
      <c r="J248" s="245">
        <v>951</v>
      </c>
      <c r="K248" s="246" t="s">
        <v>90</v>
      </c>
      <c r="L248" s="246">
        <v>451</v>
      </c>
      <c r="M248" s="246">
        <v>451</v>
      </c>
      <c r="N248" s="246" t="s">
        <v>90</v>
      </c>
      <c r="O248" s="246">
        <v>681</v>
      </c>
      <c r="P248" s="246">
        <v>651</v>
      </c>
      <c r="Q248" s="247" t="s">
        <v>90</v>
      </c>
    </row>
    <row r="249" spans="1:17">
      <c r="A249" s="237" t="s">
        <v>589</v>
      </c>
      <c r="B249" s="238"/>
      <c r="C249" s="239"/>
      <c r="D249" s="239"/>
      <c r="E249" s="239">
        <v>406</v>
      </c>
      <c r="F249" s="239">
        <v>421</v>
      </c>
      <c r="G249" s="239">
        <v>636</v>
      </c>
      <c r="H249" s="239">
        <v>606</v>
      </c>
      <c r="I249" s="240">
        <v>621</v>
      </c>
      <c r="J249" s="245">
        <v>956</v>
      </c>
      <c r="K249" s="246">
        <v>971</v>
      </c>
      <c r="L249" s="246" t="s">
        <v>90</v>
      </c>
      <c r="M249" s="246">
        <v>456</v>
      </c>
      <c r="N249" s="246">
        <v>471</v>
      </c>
      <c r="O249" s="246">
        <v>686</v>
      </c>
      <c r="P249" s="246">
        <v>656</v>
      </c>
      <c r="Q249" s="247">
        <v>671</v>
      </c>
    </row>
    <row r="250" spans="1:17">
      <c r="A250" s="237" t="s">
        <v>590</v>
      </c>
      <c r="B250" s="238">
        <v>904</v>
      </c>
      <c r="C250" s="239"/>
      <c r="D250" s="239">
        <v>404</v>
      </c>
      <c r="E250" s="239">
        <v>404</v>
      </c>
      <c r="F250" s="239"/>
      <c r="G250" s="239">
        <v>634</v>
      </c>
      <c r="H250" s="239">
        <v>604</v>
      </c>
      <c r="I250" s="240"/>
      <c r="J250" s="245">
        <v>954</v>
      </c>
      <c r="K250" s="246" t="s">
        <v>90</v>
      </c>
      <c r="L250" s="246">
        <v>454</v>
      </c>
      <c r="M250" s="246">
        <v>454</v>
      </c>
      <c r="N250" s="246" t="s">
        <v>90</v>
      </c>
      <c r="O250" s="246">
        <v>684</v>
      </c>
      <c r="P250" s="246">
        <v>654</v>
      </c>
      <c r="Q250" s="247" t="s">
        <v>90</v>
      </c>
    </row>
    <row r="251" spans="1:17">
      <c r="A251" s="237" t="s">
        <v>591</v>
      </c>
      <c r="B251" s="238"/>
      <c r="C251" s="239"/>
      <c r="D251" s="239"/>
      <c r="E251" s="239">
        <v>402</v>
      </c>
      <c r="F251" s="239">
        <v>420</v>
      </c>
      <c r="G251" s="239">
        <v>632</v>
      </c>
      <c r="H251" s="239">
        <v>602</v>
      </c>
      <c r="I251" s="240">
        <v>620</v>
      </c>
      <c r="J251" s="245">
        <v>952</v>
      </c>
      <c r="K251" s="246">
        <v>970</v>
      </c>
      <c r="L251" s="246" t="s">
        <v>90</v>
      </c>
      <c r="M251" s="246">
        <v>452</v>
      </c>
      <c r="N251" s="246">
        <v>470</v>
      </c>
      <c r="O251" s="246" t="s">
        <v>90</v>
      </c>
      <c r="P251" s="246" t="s">
        <v>90</v>
      </c>
      <c r="Q251" s="247" t="s">
        <v>90</v>
      </c>
    </row>
    <row r="252" spans="1:17">
      <c r="A252" s="237" t="s">
        <v>592</v>
      </c>
      <c r="B252" s="238">
        <v>901</v>
      </c>
      <c r="C252" s="239"/>
      <c r="D252" s="239">
        <v>401</v>
      </c>
      <c r="E252" s="239">
        <v>401</v>
      </c>
      <c r="F252" s="239"/>
      <c r="G252" s="239">
        <v>631</v>
      </c>
      <c r="H252" s="239">
        <v>601</v>
      </c>
      <c r="I252" s="240"/>
      <c r="J252" s="245">
        <v>951</v>
      </c>
      <c r="K252" s="246" t="s">
        <v>90</v>
      </c>
      <c r="L252" s="246">
        <v>451</v>
      </c>
      <c r="M252" s="246">
        <v>451</v>
      </c>
      <c r="N252" s="246" t="s">
        <v>90</v>
      </c>
      <c r="O252" s="246">
        <v>681</v>
      </c>
      <c r="P252" s="246">
        <v>651</v>
      </c>
      <c r="Q252" s="247" t="s">
        <v>90</v>
      </c>
    </row>
    <row r="253" spans="1:17">
      <c r="A253" s="237" t="s">
        <v>593</v>
      </c>
      <c r="B253" s="238">
        <v>908</v>
      </c>
      <c r="C253" s="239"/>
      <c r="D253" s="239"/>
      <c r="E253" s="239">
        <v>408</v>
      </c>
      <c r="F253" s="239"/>
      <c r="G253" s="239">
        <v>638</v>
      </c>
      <c r="H253" s="239">
        <v>608</v>
      </c>
      <c r="I253" s="240"/>
      <c r="J253" s="245" t="s">
        <v>90</v>
      </c>
      <c r="K253" s="246" t="s">
        <v>90</v>
      </c>
      <c r="L253" s="246" t="s">
        <v>90</v>
      </c>
      <c r="M253" s="246" t="s">
        <v>90</v>
      </c>
      <c r="N253" s="246" t="s">
        <v>90</v>
      </c>
      <c r="O253" s="246" t="s">
        <v>90</v>
      </c>
      <c r="P253" s="246" t="s">
        <v>90</v>
      </c>
      <c r="Q253" s="247" t="s">
        <v>90</v>
      </c>
    </row>
    <row r="254" spans="1:17" ht="25.5">
      <c r="A254" s="237" t="s">
        <v>594</v>
      </c>
      <c r="B254" s="238"/>
      <c r="C254" s="239"/>
      <c r="D254" s="239"/>
      <c r="E254" s="239">
        <v>408</v>
      </c>
      <c r="F254" s="239"/>
      <c r="G254" s="239">
        <v>638</v>
      </c>
      <c r="H254" s="239">
        <v>608</v>
      </c>
      <c r="I254" s="240"/>
      <c r="J254" s="245" t="s">
        <v>90</v>
      </c>
      <c r="K254" s="246" t="s">
        <v>90</v>
      </c>
      <c r="L254" s="246" t="s">
        <v>90</v>
      </c>
      <c r="M254" s="246" t="s">
        <v>90</v>
      </c>
      <c r="N254" s="246" t="s">
        <v>90</v>
      </c>
      <c r="O254" s="246" t="s">
        <v>90</v>
      </c>
      <c r="P254" s="246" t="s">
        <v>90</v>
      </c>
      <c r="Q254" s="247" t="s">
        <v>90</v>
      </c>
    </row>
    <row r="255" spans="1:17">
      <c r="A255" s="237" t="s">
        <v>595</v>
      </c>
      <c r="B255" s="238"/>
      <c r="C255" s="239"/>
      <c r="D255" s="239"/>
      <c r="E255" s="239">
        <v>405</v>
      </c>
      <c r="F255" s="239"/>
      <c r="G255" s="239">
        <v>635</v>
      </c>
      <c r="H255" s="239">
        <v>605</v>
      </c>
      <c r="I255" s="240"/>
      <c r="J255" s="245">
        <v>955</v>
      </c>
      <c r="K255" s="246" t="s">
        <v>90</v>
      </c>
      <c r="L255" s="246" t="s">
        <v>90</v>
      </c>
      <c r="M255" s="246">
        <v>455</v>
      </c>
      <c r="N255" s="246" t="s">
        <v>90</v>
      </c>
      <c r="O255" s="246" t="s">
        <v>90</v>
      </c>
      <c r="P255" s="246" t="s">
        <v>90</v>
      </c>
      <c r="Q255" s="247" t="s">
        <v>90</v>
      </c>
    </row>
    <row r="256" spans="1:17" ht="25.5">
      <c r="A256" s="237" t="s">
        <v>596</v>
      </c>
      <c r="B256" s="238"/>
      <c r="C256" s="239"/>
      <c r="D256" s="239"/>
      <c r="E256" s="239">
        <v>408</v>
      </c>
      <c r="F256" s="239"/>
      <c r="G256" s="239">
        <v>638</v>
      </c>
      <c r="H256" s="239">
        <v>608</v>
      </c>
      <c r="I256" s="240"/>
      <c r="J256" s="245" t="s">
        <v>90</v>
      </c>
      <c r="K256" s="246" t="s">
        <v>90</v>
      </c>
      <c r="L256" s="246" t="s">
        <v>90</v>
      </c>
      <c r="M256" s="246" t="s">
        <v>90</v>
      </c>
      <c r="N256" s="246" t="s">
        <v>90</v>
      </c>
      <c r="O256" s="246" t="s">
        <v>90</v>
      </c>
      <c r="P256" s="246" t="s">
        <v>90</v>
      </c>
      <c r="Q256" s="247" t="s">
        <v>90</v>
      </c>
    </row>
    <row r="257" spans="1:17">
      <c r="A257" s="237" t="s">
        <v>597</v>
      </c>
      <c r="B257" s="238"/>
      <c r="C257" s="239"/>
      <c r="D257" s="239"/>
      <c r="E257" s="239">
        <v>408</v>
      </c>
      <c r="F257" s="239"/>
      <c r="G257" s="239">
        <v>638</v>
      </c>
      <c r="H257" s="239">
        <v>608</v>
      </c>
      <c r="I257" s="240"/>
      <c r="J257" s="245">
        <v>958</v>
      </c>
      <c r="K257" s="246" t="s">
        <v>90</v>
      </c>
      <c r="L257" s="246" t="s">
        <v>90</v>
      </c>
      <c r="M257" s="246">
        <v>458</v>
      </c>
      <c r="N257" s="246" t="s">
        <v>90</v>
      </c>
      <c r="O257" s="246" t="s">
        <v>90</v>
      </c>
      <c r="P257" s="246" t="s">
        <v>90</v>
      </c>
      <c r="Q257" s="247" t="s">
        <v>90</v>
      </c>
    </row>
    <row r="258" spans="1:17" ht="13.5" thickBot="1">
      <c r="A258" s="237" t="s">
        <v>598</v>
      </c>
      <c r="B258" s="248"/>
      <c r="C258" s="249"/>
      <c r="D258" s="249"/>
      <c r="E258" s="249">
        <v>408</v>
      </c>
      <c r="F258" s="249"/>
      <c r="G258" s="249">
        <v>638</v>
      </c>
      <c r="H258" s="249">
        <v>608</v>
      </c>
      <c r="I258" s="250"/>
      <c r="J258" s="251">
        <v>958</v>
      </c>
      <c r="K258" s="252" t="s">
        <v>90</v>
      </c>
      <c r="L258" s="252" t="s">
        <v>90</v>
      </c>
      <c r="M258" s="252">
        <v>458</v>
      </c>
      <c r="N258" s="252" t="s">
        <v>90</v>
      </c>
      <c r="O258" s="252" t="s">
        <v>90</v>
      </c>
      <c r="P258" s="252" t="s">
        <v>90</v>
      </c>
      <c r="Q258" s="253" t="s">
        <v>90</v>
      </c>
    </row>
  </sheetData>
  <mergeCells count="2">
    <mergeCell ref="B3:I3"/>
    <mergeCell ref="J3:Q3"/>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pageSetUpPr fitToPage="1"/>
  </sheetPr>
  <dimension ref="A1:Y250"/>
  <sheetViews>
    <sheetView showGridLines="0" topLeftCell="A29" zoomScaleNormal="100" workbookViewId="0">
      <selection activeCell="Y29" sqref="Y29"/>
    </sheetView>
  </sheetViews>
  <sheetFormatPr defaultRowHeight="15"/>
  <cols>
    <col min="1" max="1" width="1.7109375" customWidth="1"/>
    <col min="2" max="19" width="7.28515625" customWidth="1"/>
    <col min="20" max="20" width="8" hidden="1" customWidth="1"/>
    <col min="21" max="21" width="8.28515625" hidden="1" customWidth="1"/>
    <col min="22" max="23" width="9.140625" hidden="1" customWidth="1"/>
    <col min="257" max="257" width="1.7109375" customWidth="1"/>
    <col min="258" max="275" width="7.28515625" customWidth="1"/>
    <col min="276" max="279" width="0" hidden="1" customWidth="1"/>
    <col min="513" max="513" width="1.7109375" customWidth="1"/>
    <col min="514" max="531" width="7.28515625" customWidth="1"/>
    <col min="532" max="535" width="0" hidden="1" customWidth="1"/>
    <col min="769" max="769" width="1.7109375" customWidth="1"/>
    <col min="770" max="787" width="7.28515625" customWidth="1"/>
    <col min="788" max="791" width="0" hidden="1" customWidth="1"/>
    <col min="1025" max="1025" width="1.7109375" customWidth="1"/>
    <col min="1026" max="1043" width="7.28515625" customWidth="1"/>
    <col min="1044" max="1047" width="0" hidden="1" customWidth="1"/>
    <col min="1281" max="1281" width="1.7109375" customWidth="1"/>
    <col min="1282" max="1299" width="7.28515625" customWidth="1"/>
    <col min="1300" max="1303" width="0" hidden="1" customWidth="1"/>
    <col min="1537" max="1537" width="1.7109375" customWidth="1"/>
    <col min="1538" max="1555" width="7.28515625" customWidth="1"/>
    <col min="1556" max="1559" width="0" hidden="1" customWidth="1"/>
    <col min="1793" max="1793" width="1.7109375" customWidth="1"/>
    <col min="1794" max="1811" width="7.28515625" customWidth="1"/>
    <col min="1812" max="1815" width="0" hidden="1" customWidth="1"/>
    <col min="2049" max="2049" width="1.7109375" customWidth="1"/>
    <col min="2050" max="2067" width="7.28515625" customWidth="1"/>
    <col min="2068" max="2071" width="0" hidden="1" customWidth="1"/>
    <col min="2305" max="2305" width="1.7109375" customWidth="1"/>
    <col min="2306" max="2323" width="7.28515625" customWidth="1"/>
    <col min="2324" max="2327" width="0" hidden="1" customWidth="1"/>
    <col min="2561" max="2561" width="1.7109375" customWidth="1"/>
    <col min="2562" max="2579" width="7.28515625" customWidth="1"/>
    <col min="2580" max="2583" width="0" hidden="1" customWidth="1"/>
    <col min="2817" max="2817" width="1.7109375" customWidth="1"/>
    <col min="2818" max="2835" width="7.28515625" customWidth="1"/>
    <col min="2836" max="2839" width="0" hidden="1" customWidth="1"/>
    <col min="3073" max="3073" width="1.7109375" customWidth="1"/>
    <col min="3074" max="3091" width="7.28515625" customWidth="1"/>
    <col min="3092" max="3095" width="0" hidden="1" customWidth="1"/>
    <col min="3329" max="3329" width="1.7109375" customWidth="1"/>
    <col min="3330" max="3347" width="7.28515625" customWidth="1"/>
    <col min="3348" max="3351" width="0" hidden="1" customWidth="1"/>
    <col min="3585" max="3585" width="1.7109375" customWidth="1"/>
    <col min="3586" max="3603" width="7.28515625" customWidth="1"/>
    <col min="3604" max="3607" width="0" hidden="1" customWidth="1"/>
    <col min="3841" max="3841" width="1.7109375" customWidth="1"/>
    <col min="3842" max="3859" width="7.28515625" customWidth="1"/>
    <col min="3860" max="3863" width="0" hidden="1" customWidth="1"/>
    <col min="4097" max="4097" width="1.7109375" customWidth="1"/>
    <col min="4098" max="4115" width="7.28515625" customWidth="1"/>
    <col min="4116" max="4119" width="0" hidden="1" customWidth="1"/>
    <col min="4353" max="4353" width="1.7109375" customWidth="1"/>
    <col min="4354" max="4371" width="7.28515625" customWidth="1"/>
    <col min="4372" max="4375" width="0" hidden="1" customWidth="1"/>
    <col min="4609" max="4609" width="1.7109375" customWidth="1"/>
    <col min="4610" max="4627" width="7.28515625" customWidth="1"/>
    <col min="4628" max="4631" width="0" hidden="1" customWidth="1"/>
    <col min="4865" max="4865" width="1.7109375" customWidth="1"/>
    <col min="4866" max="4883" width="7.28515625" customWidth="1"/>
    <col min="4884" max="4887" width="0" hidden="1" customWidth="1"/>
    <col min="5121" max="5121" width="1.7109375" customWidth="1"/>
    <col min="5122" max="5139" width="7.28515625" customWidth="1"/>
    <col min="5140" max="5143" width="0" hidden="1" customWidth="1"/>
    <col min="5377" max="5377" width="1.7109375" customWidth="1"/>
    <col min="5378" max="5395" width="7.28515625" customWidth="1"/>
    <col min="5396" max="5399" width="0" hidden="1" customWidth="1"/>
    <col min="5633" max="5633" width="1.7109375" customWidth="1"/>
    <col min="5634" max="5651" width="7.28515625" customWidth="1"/>
    <col min="5652" max="5655" width="0" hidden="1" customWidth="1"/>
    <col min="5889" max="5889" width="1.7109375" customWidth="1"/>
    <col min="5890" max="5907" width="7.28515625" customWidth="1"/>
    <col min="5908" max="5911" width="0" hidden="1" customWidth="1"/>
    <col min="6145" max="6145" width="1.7109375" customWidth="1"/>
    <col min="6146" max="6163" width="7.28515625" customWidth="1"/>
    <col min="6164" max="6167" width="0" hidden="1" customWidth="1"/>
    <col min="6401" max="6401" width="1.7109375" customWidth="1"/>
    <col min="6402" max="6419" width="7.28515625" customWidth="1"/>
    <col min="6420" max="6423" width="0" hidden="1" customWidth="1"/>
    <col min="6657" max="6657" width="1.7109375" customWidth="1"/>
    <col min="6658" max="6675" width="7.28515625" customWidth="1"/>
    <col min="6676" max="6679" width="0" hidden="1" customWidth="1"/>
    <col min="6913" max="6913" width="1.7109375" customWidth="1"/>
    <col min="6914" max="6931" width="7.28515625" customWidth="1"/>
    <col min="6932" max="6935" width="0" hidden="1" customWidth="1"/>
    <col min="7169" max="7169" width="1.7109375" customWidth="1"/>
    <col min="7170" max="7187" width="7.28515625" customWidth="1"/>
    <col min="7188" max="7191" width="0" hidden="1" customWidth="1"/>
    <col min="7425" max="7425" width="1.7109375" customWidth="1"/>
    <col min="7426" max="7443" width="7.28515625" customWidth="1"/>
    <col min="7444" max="7447" width="0" hidden="1" customWidth="1"/>
    <col min="7681" max="7681" width="1.7109375" customWidth="1"/>
    <col min="7682" max="7699" width="7.28515625" customWidth="1"/>
    <col min="7700" max="7703" width="0" hidden="1" customWidth="1"/>
    <col min="7937" max="7937" width="1.7109375" customWidth="1"/>
    <col min="7938" max="7955" width="7.28515625" customWidth="1"/>
    <col min="7956" max="7959" width="0" hidden="1" customWidth="1"/>
    <col min="8193" max="8193" width="1.7109375" customWidth="1"/>
    <col min="8194" max="8211" width="7.28515625" customWidth="1"/>
    <col min="8212" max="8215" width="0" hidden="1" customWidth="1"/>
    <col min="8449" max="8449" width="1.7109375" customWidth="1"/>
    <col min="8450" max="8467" width="7.28515625" customWidth="1"/>
    <col min="8468" max="8471" width="0" hidden="1" customWidth="1"/>
    <col min="8705" max="8705" width="1.7109375" customWidth="1"/>
    <col min="8706" max="8723" width="7.28515625" customWidth="1"/>
    <col min="8724" max="8727" width="0" hidden="1" customWidth="1"/>
    <col min="8961" max="8961" width="1.7109375" customWidth="1"/>
    <col min="8962" max="8979" width="7.28515625" customWidth="1"/>
    <col min="8980" max="8983" width="0" hidden="1" customWidth="1"/>
    <col min="9217" max="9217" width="1.7109375" customWidth="1"/>
    <col min="9218" max="9235" width="7.28515625" customWidth="1"/>
    <col min="9236" max="9239" width="0" hidden="1" customWidth="1"/>
    <col min="9473" max="9473" width="1.7109375" customWidth="1"/>
    <col min="9474" max="9491" width="7.28515625" customWidth="1"/>
    <col min="9492" max="9495" width="0" hidden="1" customWidth="1"/>
    <col min="9729" max="9729" width="1.7109375" customWidth="1"/>
    <col min="9730" max="9747" width="7.28515625" customWidth="1"/>
    <col min="9748" max="9751" width="0" hidden="1" customWidth="1"/>
    <col min="9985" max="9985" width="1.7109375" customWidth="1"/>
    <col min="9986" max="10003" width="7.28515625" customWidth="1"/>
    <col min="10004" max="10007" width="0" hidden="1" customWidth="1"/>
    <col min="10241" max="10241" width="1.7109375" customWidth="1"/>
    <col min="10242" max="10259" width="7.28515625" customWidth="1"/>
    <col min="10260" max="10263" width="0" hidden="1" customWidth="1"/>
    <col min="10497" max="10497" width="1.7109375" customWidth="1"/>
    <col min="10498" max="10515" width="7.28515625" customWidth="1"/>
    <col min="10516" max="10519" width="0" hidden="1" customWidth="1"/>
    <col min="10753" max="10753" width="1.7109375" customWidth="1"/>
    <col min="10754" max="10771" width="7.28515625" customWidth="1"/>
    <col min="10772" max="10775" width="0" hidden="1" customWidth="1"/>
    <col min="11009" max="11009" width="1.7109375" customWidth="1"/>
    <col min="11010" max="11027" width="7.28515625" customWidth="1"/>
    <col min="11028" max="11031" width="0" hidden="1" customWidth="1"/>
    <col min="11265" max="11265" width="1.7109375" customWidth="1"/>
    <col min="11266" max="11283" width="7.28515625" customWidth="1"/>
    <col min="11284" max="11287" width="0" hidden="1" customWidth="1"/>
    <col min="11521" max="11521" width="1.7109375" customWidth="1"/>
    <col min="11522" max="11539" width="7.28515625" customWidth="1"/>
    <col min="11540" max="11543" width="0" hidden="1" customWidth="1"/>
    <col min="11777" max="11777" width="1.7109375" customWidth="1"/>
    <col min="11778" max="11795" width="7.28515625" customWidth="1"/>
    <col min="11796" max="11799" width="0" hidden="1" customWidth="1"/>
    <col min="12033" max="12033" width="1.7109375" customWidth="1"/>
    <col min="12034" max="12051" width="7.28515625" customWidth="1"/>
    <col min="12052" max="12055" width="0" hidden="1" customWidth="1"/>
    <col min="12289" max="12289" width="1.7109375" customWidth="1"/>
    <col min="12290" max="12307" width="7.28515625" customWidth="1"/>
    <col min="12308" max="12311" width="0" hidden="1" customWidth="1"/>
    <col min="12545" max="12545" width="1.7109375" customWidth="1"/>
    <col min="12546" max="12563" width="7.28515625" customWidth="1"/>
    <col min="12564" max="12567" width="0" hidden="1" customWidth="1"/>
    <col min="12801" max="12801" width="1.7109375" customWidth="1"/>
    <col min="12802" max="12819" width="7.28515625" customWidth="1"/>
    <col min="12820" max="12823" width="0" hidden="1" customWidth="1"/>
    <col min="13057" max="13057" width="1.7109375" customWidth="1"/>
    <col min="13058" max="13075" width="7.28515625" customWidth="1"/>
    <col min="13076" max="13079" width="0" hidden="1" customWidth="1"/>
    <col min="13313" max="13313" width="1.7109375" customWidth="1"/>
    <col min="13314" max="13331" width="7.28515625" customWidth="1"/>
    <col min="13332" max="13335" width="0" hidden="1" customWidth="1"/>
    <col min="13569" max="13569" width="1.7109375" customWidth="1"/>
    <col min="13570" max="13587" width="7.28515625" customWidth="1"/>
    <col min="13588" max="13591" width="0" hidden="1" customWidth="1"/>
    <col min="13825" max="13825" width="1.7109375" customWidth="1"/>
    <col min="13826" max="13843" width="7.28515625" customWidth="1"/>
    <col min="13844" max="13847" width="0" hidden="1" customWidth="1"/>
    <col min="14081" max="14081" width="1.7109375" customWidth="1"/>
    <col min="14082" max="14099" width="7.28515625" customWidth="1"/>
    <col min="14100" max="14103" width="0" hidden="1" customWidth="1"/>
    <col min="14337" max="14337" width="1.7109375" customWidth="1"/>
    <col min="14338" max="14355" width="7.28515625" customWidth="1"/>
    <col min="14356" max="14359" width="0" hidden="1" customWidth="1"/>
    <col min="14593" max="14593" width="1.7109375" customWidth="1"/>
    <col min="14594" max="14611" width="7.28515625" customWidth="1"/>
    <col min="14612" max="14615" width="0" hidden="1" customWidth="1"/>
    <col min="14849" max="14849" width="1.7109375" customWidth="1"/>
    <col min="14850" max="14867" width="7.28515625" customWidth="1"/>
    <col min="14868" max="14871" width="0" hidden="1" customWidth="1"/>
    <col min="15105" max="15105" width="1.7109375" customWidth="1"/>
    <col min="15106" max="15123" width="7.28515625" customWidth="1"/>
    <col min="15124" max="15127" width="0" hidden="1" customWidth="1"/>
    <col min="15361" max="15361" width="1.7109375" customWidth="1"/>
    <col min="15362" max="15379" width="7.28515625" customWidth="1"/>
    <col min="15380" max="15383" width="0" hidden="1" customWidth="1"/>
    <col min="15617" max="15617" width="1.7109375" customWidth="1"/>
    <col min="15618" max="15635" width="7.28515625" customWidth="1"/>
    <col min="15636" max="15639" width="0" hidden="1" customWidth="1"/>
    <col min="15873" max="15873" width="1.7109375" customWidth="1"/>
    <col min="15874" max="15891" width="7.28515625" customWidth="1"/>
    <col min="15892" max="15895" width="0" hidden="1" customWidth="1"/>
    <col min="16129" max="16129" width="1.7109375" customWidth="1"/>
    <col min="16130" max="16147" width="7.28515625" customWidth="1"/>
    <col min="16148" max="16151" width="0" hidden="1" customWidth="1"/>
  </cols>
  <sheetData>
    <row r="1" spans="1:23" ht="15.75" hidden="1">
      <c r="A1" s="259"/>
      <c r="B1" s="380" t="s">
        <v>707</v>
      </c>
      <c r="C1" s="380"/>
      <c r="D1" s="380"/>
      <c r="E1" s="380"/>
      <c r="F1" s="380"/>
      <c r="G1" s="380"/>
      <c r="H1" s="381"/>
      <c r="I1" s="381"/>
      <c r="J1" s="381"/>
      <c r="K1" s="381"/>
      <c r="L1" s="381"/>
      <c r="M1" s="381"/>
      <c r="N1" s="381"/>
      <c r="O1" s="381"/>
      <c r="P1" s="381"/>
      <c r="Q1" s="381"/>
      <c r="R1" s="381"/>
      <c r="S1" s="381"/>
      <c r="T1" s="381"/>
      <c r="U1" s="381"/>
      <c r="V1" s="299"/>
      <c r="W1" s="299"/>
    </row>
    <row r="2" spans="1:23" hidden="1">
      <c r="A2" s="381"/>
      <c r="B2" s="382" t="str">
        <f>'Export Incentives'!A1</f>
        <v>Sourcewell (NJPA)</v>
      </c>
      <c r="C2" s="383"/>
      <c r="D2" s="383"/>
      <c r="E2" s="383"/>
      <c r="F2" s="383"/>
      <c r="G2" s="383"/>
      <c r="H2" s="381"/>
      <c r="I2" s="381"/>
      <c r="J2" s="381"/>
      <c r="K2" s="381"/>
      <c r="L2" s="381"/>
      <c r="M2" s="381"/>
      <c r="N2" s="381"/>
      <c r="O2" s="381"/>
      <c r="P2" s="381"/>
      <c r="Q2" s="381"/>
      <c r="R2" s="381"/>
      <c r="S2" s="381"/>
      <c r="T2" s="381"/>
      <c r="U2" s="381"/>
      <c r="V2" s="299"/>
      <c r="W2" s="299"/>
    </row>
    <row r="3" spans="1:23" hidden="1">
      <c r="A3" s="381"/>
      <c r="B3" s="381"/>
      <c r="C3" s="381"/>
      <c r="D3" s="381"/>
      <c r="E3" s="381"/>
      <c r="F3" s="381"/>
      <c r="G3" s="381"/>
      <c r="H3" s="381"/>
      <c r="I3" s="381"/>
      <c r="J3" s="381"/>
      <c r="K3" s="381"/>
      <c r="L3" s="381"/>
      <c r="M3" s="381"/>
      <c r="N3" s="381"/>
      <c r="O3" s="381"/>
      <c r="P3" s="381"/>
      <c r="Q3" s="381"/>
      <c r="R3" s="381"/>
      <c r="S3" s="381"/>
      <c r="T3" s="381"/>
      <c r="U3" s="381"/>
      <c r="V3" s="299"/>
      <c r="W3" s="299"/>
    </row>
    <row r="4" spans="1:23" ht="14.25" hidden="1" customHeight="1">
      <c r="A4" s="384"/>
      <c r="B4" s="384"/>
      <c r="C4" s="797" t="s">
        <v>605</v>
      </c>
      <c r="D4" s="798"/>
      <c r="E4" s="798"/>
      <c r="F4" s="798"/>
      <c r="G4" s="798"/>
      <c r="H4" s="798"/>
      <c r="I4" s="798"/>
      <c r="J4" s="798"/>
      <c r="K4" s="798"/>
      <c r="L4" s="798"/>
      <c r="M4" s="798"/>
      <c r="N4" s="798"/>
      <c r="O4" s="798"/>
      <c r="P4" s="798"/>
      <c r="Q4" s="798"/>
      <c r="R4" s="798"/>
      <c r="S4" s="798"/>
      <c r="T4" s="798"/>
      <c r="U4" s="798"/>
      <c r="V4" s="798"/>
      <c r="W4" s="799"/>
    </row>
    <row r="5" spans="1:23" hidden="1">
      <c r="A5" s="384"/>
      <c r="B5" s="384"/>
      <c r="C5" s="366"/>
      <c r="D5" s="385"/>
      <c r="E5" s="367"/>
      <c r="F5" s="367"/>
      <c r="G5" s="367"/>
      <c r="H5" s="368"/>
      <c r="I5" s="316"/>
      <c r="J5" s="316"/>
      <c r="K5" s="369"/>
      <c r="L5" s="369"/>
      <c r="M5" s="369"/>
      <c r="N5" s="369"/>
      <c r="O5" s="369"/>
      <c r="P5" s="369"/>
      <c r="Q5" s="369"/>
      <c r="R5" s="386" t="s">
        <v>630</v>
      </c>
      <c r="S5" s="386"/>
      <c r="T5" s="386"/>
      <c r="U5" s="387"/>
      <c r="V5" s="387"/>
      <c r="W5" s="387"/>
    </row>
    <row r="6" spans="1:23" hidden="1">
      <c r="A6" s="384"/>
      <c r="B6" s="384"/>
      <c r="C6" s="372"/>
      <c r="D6" s="388"/>
      <c r="E6" s="311"/>
      <c r="F6" s="311" t="s">
        <v>607</v>
      </c>
      <c r="G6" s="311"/>
      <c r="H6" s="311" t="s">
        <v>608</v>
      </c>
      <c r="I6" s="312" t="s">
        <v>608</v>
      </c>
      <c r="J6" s="312" t="s">
        <v>609</v>
      </c>
      <c r="K6" s="312" t="s">
        <v>610</v>
      </c>
      <c r="L6" s="312"/>
      <c r="M6" s="312"/>
      <c r="N6" s="312" t="s">
        <v>607</v>
      </c>
      <c r="O6" s="312"/>
      <c r="P6" s="312"/>
      <c r="Q6" s="312"/>
      <c r="R6" s="312"/>
      <c r="S6" s="316" t="s">
        <v>610</v>
      </c>
      <c r="T6" s="316" t="s">
        <v>610</v>
      </c>
      <c r="U6" s="312"/>
      <c r="V6" s="312"/>
      <c r="W6" s="312"/>
    </row>
    <row r="7" spans="1:23" hidden="1">
      <c r="A7" s="389"/>
      <c r="B7" s="384"/>
      <c r="C7" s="317" t="s">
        <v>613</v>
      </c>
      <c r="D7" s="318"/>
      <c r="E7" s="319" t="s">
        <v>614</v>
      </c>
      <c r="F7" s="319" t="s">
        <v>615</v>
      </c>
      <c r="G7" s="319" t="s">
        <v>616</v>
      </c>
      <c r="H7" s="320" t="s">
        <v>615</v>
      </c>
      <c r="I7" s="321" t="s">
        <v>617</v>
      </c>
      <c r="J7" s="321" t="s">
        <v>618</v>
      </c>
      <c r="K7" s="321" t="s">
        <v>619</v>
      </c>
      <c r="L7" s="321" t="s">
        <v>620</v>
      </c>
      <c r="M7" s="321"/>
      <c r="N7" s="321" t="s">
        <v>617</v>
      </c>
      <c r="O7" s="321"/>
      <c r="P7" s="321" t="s">
        <v>623</v>
      </c>
      <c r="Q7" s="321"/>
      <c r="R7" s="321" t="s">
        <v>616</v>
      </c>
      <c r="S7" s="321" t="s">
        <v>619</v>
      </c>
      <c r="T7" s="321" t="s">
        <v>619</v>
      </c>
      <c r="U7" s="321"/>
      <c r="V7" s="321"/>
      <c r="W7" s="321"/>
    </row>
    <row r="8" spans="1:23" hidden="1">
      <c r="A8" s="810"/>
      <c r="B8" s="811"/>
      <c r="C8" s="324">
        <f>+'Export Incentives'!D11</f>
        <v>81</v>
      </c>
      <c r="D8" s="324">
        <f>+'Export Incentives'!E11</f>
        <v>82</v>
      </c>
      <c r="E8" s="325">
        <f>+'Export Incentives'!F11</f>
        <v>84</v>
      </c>
      <c r="F8" s="325">
        <f>+'Export Incentives'!G11</f>
        <v>901</v>
      </c>
      <c r="G8" s="325">
        <v>902</v>
      </c>
      <c r="H8" s="324">
        <f>+'Export Incentives'!I11</f>
        <v>903</v>
      </c>
      <c r="I8" s="324">
        <f>+'Export Incentives'!J11</f>
        <v>904</v>
      </c>
      <c r="J8" s="324">
        <v>905</v>
      </c>
      <c r="K8" s="324">
        <f>+'Export Incentives'!L11</f>
        <v>906</v>
      </c>
      <c r="L8" s="324">
        <f>+'Export Incentives'!M11</f>
        <v>907</v>
      </c>
      <c r="M8" s="324">
        <v>908</v>
      </c>
      <c r="N8" s="324">
        <f>+'Export Incentives'!O11</f>
        <v>909</v>
      </c>
      <c r="O8" s="324">
        <v>911</v>
      </c>
      <c r="P8" s="324">
        <f>+'Export Incentives'!Q11</f>
        <v>912</v>
      </c>
      <c r="Q8" s="324">
        <v>913</v>
      </c>
      <c r="R8" s="324">
        <v>920</v>
      </c>
      <c r="S8" s="324">
        <f>+'Export Incentives'!T11</f>
        <v>921</v>
      </c>
      <c r="T8" s="324" t="e">
        <f>+'Export Incentives'!#REF!</f>
        <v>#REF!</v>
      </c>
      <c r="U8" s="324" t="e">
        <f>+'Export Incentives'!#REF!</f>
        <v>#REF!</v>
      </c>
      <c r="V8" s="324" t="e">
        <f>+'Export Incentives'!#REF!</f>
        <v>#REF!</v>
      </c>
      <c r="W8" s="324" t="e">
        <f>+'Export Incentives'!#REF!</f>
        <v>#REF!</v>
      </c>
    </row>
    <row r="9" spans="1:23" hidden="1">
      <c r="A9" s="390" t="s">
        <v>3</v>
      </c>
      <c r="B9" s="391"/>
      <c r="C9" s="254">
        <f>'Export Incentives'!D12</f>
        <v>0.51980000000000004</v>
      </c>
      <c r="D9" s="254">
        <f>'Export Incentives'!E12</f>
        <v>0.51980000000000004</v>
      </c>
      <c r="E9" s="254">
        <f>'Export Incentives'!F12</f>
        <v>0.51980000000000004</v>
      </c>
      <c r="F9" s="254">
        <f>'Export Incentives'!G12</f>
        <v>0.51980000000000004</v>
      </c>
      <c r="G9" s="254">
        <f>'Export Incentives'!H12</f>
        <v>0.51980000000000004</v>
      </c>
      <c r="H9" s="254">
        <f>'Export Incentives'!I12</f>
        <v>0.51980000000000004</v>
      </c>
      <c r="I9" s="254">
        <f>'Export Incentives'!J12</f>
        <v>0.51980000000000004</v>
      </c>
      <c r="J9" s="254">
        <f>'Export Incentives'!K12</f>
        <v>0.51980000000000004</v>
      </c>
      <c r="K9" s="254">
        <f>'Export Incentives'!L12</f>
        <v>0.51980000000000004</v>
      </c>
      <c r="L9" s="254">
        <f>'Export Incentives'!M12</f>
        <v>0.51980000000000004</v>
      </c>
      <c r="M9" s="254">
        <f>'Export Incentives'!N12</f>
        <v>0.51980000000000004</v>
      </c>
      <c r="N9" s="254">
        <f>'Export Incentives'!O12</f>
        <v>0.51980000000000004</v>
      </c>
      <c r="O9" s="254">
        <f>'Export Incentives'!P12</f>
        <v>0.51980000000000004</v>
      </c>
      <c r="P9" s="254">
        <f>'Export Incentives'!Q12</f>
        <v>0.51980000000000004</v>
      </c>
      <c r="Q9" s="254">
        <f>'Export Incentives'!R12</f>
        <v>0.51980000000000004</v>
      </c>
      <c r="R9" s="254">
        <f>'Export Incentives'!S12</f>
        <v>0.51980000000000004</v>
      </c>
      <c r="S9" s="254">
        <f>'Export Incentives'!T12</f>
        <v>0.51980000000000004</v>
      </c>
      <c r="T9" s="254" t="e">
        <f>'Export Incentives'!#REF!</f>
        <v>#REF!</v>
      </c>
      <c r="U9" s="254" t="e">
        <f>'Export Incentives'!#REF!</f>
        <v>#REF!</v>
      </c>
      <c r="V9" s="254" t="e">
        <f>'Export Incentives'!#REF!</f>
        <v>#REF!</v>
      </c>
      <c r="W9" s="254" t="e">
        <f>'Export Incentives'!#REF!</f>
        <v>#REF!</v>
      </c>
    </row>
    <row r="10" spans="1:23" hidden="1">
      <c r="A10" s="390" t="s">
        <v>625</v>
      </c>
      <c r="B10" s="391"/>
      <c r="C10" s="254">
        <f>'Export Incentives'!D13</f>
        <v>0.1</v>
      </c>
      <c r="D10" s="254">
        <f>'Export Incentives'!E13</f>
        <v>0.1</v>
      </c>
      <c r="E10" s="254">
        <f>'Export Incentives'!F13</f>
        <v>0.1</v>
      </c>
      <c r="F10" s="254">
        <f>'Export Incentives'!G13</f>
        <v>0.1</v>
      </c>
      <c r="G10" s="254">
        <f>'Export Incentives'!H13</f>
        <v>0.1</v>
      </c>
      <c r="H10" s="254">
        <f>'Export Incentives'!I13</f>
        <v>0.1</v>
      </c>
      <c r="I10" s="254">
        <f>'Export Incentives'!J13</f>
        <v>0.1</v>
      </c>
      <c r="J10" s="254">
        <f>'Export Incentives'!K13</f>
        <v>0.1</v>
      </c>
      <c r="K10" s="254">
        <f>'Export Incentives'!L13</f>
        <v>0.1</v>
      </c>
      <c r="L10" s="254">
        <f>'Export Incentives'!M13</f>
        <v>0.1</v>
      </c>
      <c r="M10" s="254">
        <f>'Export Incentives'!N13</f>
        <v>0.1</v>
      </c>
      <c r="N10" s="254">
        <f>'Export Incentives'!O13</f>
        <v>0.1</v>
      </c>
      <c r="O10" s="254">
        <f>'Export Incentives'!P13</f>
        <v>0.1</v>
      </c>
      <c r="P10" s="254">
        <f>'Export Incentives'!Q13</f>
        <v>0.1</v>
      </c>
      <c r="Q10" s="254">
        <f>'Export Incentives'!R13</f>
        <v>0.1</v>
      </c>
      <c r="R10" s="254">
        <f>'Export Incentives'!S13</f>
        <v>0.1</v>
      </c>
      <c r="S10" s="254">
        <f>'Export Incentives'!T13</f>
        <v>0.1</v>
      </c>
      <c r="T10" s="254"/>
      <c r="U10" s="254"/>
      <c r="V10" s="254"/>
      <c r="W10" s="254"/>
    </row>
    <row r="11" spans="1:23" hidden="1">
      <c r="A11" s="390" t="s">
        <v>626</v>
      </c>
      <c r="B11" s="391"/>
      <c r="C11" s="254">
        <f>'Export Incentives'!D14</f>
        <v>0.1</v>
      </c>
      <c r="D11" s="254">
        <f>'Export Incentives'!E14</f>
        <v>0.1</v>
      </c>
      <c r="E11" s="254">
        <f>'Export Incentives'!F14</f>
        <v>0.1</v>
      </c>
      <c r="F11" s="254">
        <f>'Export Incentives'!G14</f>
        <v>0.1</v>
      </c>
      <c r="G11" s="254">
        <f>'Export Incentives'!H14</f>
        <v>0.1</v>
      </c>
      <c r="H11" s="254">
        <f>'Export Incentives'!I14</f>
        <v>0.1</v>
      </c>
      <c r="I11" s="254">
        <f>'Export Incentives'!J14</f>
        <v>0.1</v>
      </c>
      <c r="J11" s="254">
        <f>'Export Incentives'!K14</f>
        <v>0.1</v>
      </c>
      <c r="K11" s="254">
        <f>'Export Incentives'!L14</f>
        <v>0.1</v>
      </c>
      <c r="L11" s="254">
        <f>'Export Incentives'!M14</f>
        <v>0.1</v>
      </c>
      <c r="M11" s="254">
        <f>'Export Incentives'!N14</f>
        <v>0.1</v>
      </c>
      <c r="N11" s="254">
        <f>'Export Incentives'!O14</f>
        <v>0.1</v>
      </c>
      <c r="O11" s="254">
        <f>'Export Incentives'!P14</f>
        <v>0.1</v>
      </c>
      <c r="P11" s="254">
        <f>'Export Incentives'!Q14</f>
        <v>0.1</v>
      </c>
      <c r="Q11" s="254">
        <f>'Export Incentives'!R14</f>
        <v>0.1</v>
      </c>
      <c r="R11" s="254">
        <f>'Export Incentives'!S14</f>
        <v>0.1</v>
      </c>
      <c r="S11" s="254">
        <f>'Export Incentives'!T14</f>
        <v>0.1</v>
      </c>
      <c r="T11" s="254" t="e">
        <f>'Export Incentives'!#REF!</f>
        <v>#REF!</v>
      </c>
      <c r="U11" s="254" t="e">
        <f>'Export Incentives'!#REF!</f>
        <v>#REF!</v>
      </c>
      <c r="V11" s="254" t="e">
        <f>'Export Incentives'!#REF!</f>
        <v>#REF!</v>
      </c>
      <c r="W11" s="254" t="e">
        <f>'Export Incentives'!#REF!</f>
        <v>#REF!</v>
      </c>
    </row>
    <row r="12" spans="1:23" hidden="1">
      <c r="A12" s="390" t="s">
        <v>627</v>
      </c>
      <c r="B12" s="391"/>
      <c r="C12" s="254">
        <f>'Export Incentives'!D15</f>
        <v>0.6865</v>
      </c>
      <c r="D12" s="254">
        <f>'Export Incentives'!E15</f>
        <v>0.6865</v>
      </c>
      <c r="E12" s="254">
        <f>'Export Incentives'!F15</f>
        <v>0.6865</v>
      </c>
      <c r="F12" s="254">
        <f>'Export Incentives'!G15</f>
        <v>0.6865</v>
      </c>
      <c r="G12" s="254">
        <f>'Export Incentives'!H15</f>
        <v>0.6865</v>
      </c>
      <c r="H12" s="254">
        <f>'Export Incentives'!I15</f>
        <v>0.6865</v>
      </c>
      <c r="I12" s="254">
        <f>'Export Incentives'!J15</f>
        <v>0.6865</v>
      </c>
      <c r="J12" s="254">
        <f>'Export Incentives'!K15</f>
        <v>0.6865</v>
      </c>
      <c r="K12" s="254">
        <f>'Export Incentives'!L15</f>
        <v>0.6865</v>
      </c>
      <c r="L12" s="254">
        <f>'Export Incentives'!M15</f>
        <v>0.6865</v>
      </c>
      <c r="M12" s="254">
        <f>'Export Incentives'!N15</f>
        <v>0.6865</v>
      </c>
      <c r="N12" s="254">
        <f>'Export Incentives'!O15</f>
        <v>0.6865</v>
      </c>
      <c r="O12" s="254">
        <f>'Export Incentives'!P15</f>
        <v>0.6865</v>
      </c>
      <c r="P12" s="254">
        <f>'Export Incentives'!Q15</f>
        <v>0.6865</v>
      </c>
      <c r="Q12" s="254">
        <f>'Export Incentives'!R15</f>
        <v>0.6865</v>
      </c>
      <c r="R12" s="254">
        <f>'Export Incentives'!S15</f>
        <v>0.6865</v>
      </c>
      <c r="S12" s="254">
        <f>'Export Incentives'!T15</f>
        <v>0.6865</v>
      </c>
      <c r="T12" s="254" t="e">
        <f>'Export Incentives'!#REF!</f>
        <v>#REF!</v>
      </c>
      <c r="U12" s="254" t="e">
        <f>'Export Incentives'!#REF!</f>
        <v>#REF!</v>
      </c>
      <c r="V12" s="254" t="e">
        <f>'Export Incentives'!#REF!</f>
        <v>#REF!</v>
      </c>
      <c r="W12" s="254" t="e">
        <f>'Export Incentives'!#REF!</f>
        <v>#REF!</v>
      </c>
    </row>
    <row r="13" spans="1:23" hidden="1">
      <c r="A13" s="392"/>
      <c r="B13" s="393"/>
      <c r="C13" s="327"/>
      <c r="D13" s="327"/>
      <c r="E13" s="327"/>
      <c r="F13" s="327"/>
      <c r="G13" s="327"/>
      <c r="H13" s="327"/>
      <c r="I13" s="327"/>
      <c r="J13" s="327"/>
      <c r="K13" s="327"/>
      <c r="L13" s="327"/>
      <c r="M13" s="327"/>
      <c r="N13" s="327"/>
      <c r="O13" s="327"/>
      <c r="P13" s="327"/>
      <c r="Q13" s="327"/>
      <c r="R13" s="327"/>
      <c r="S13" s="327"/>
      <c r="T13" s="327"/>
      <c r="U13" s="327"/>
      <c r="V13" s="299"/>
      <c r="W13" s="299"/>
    </row>
    <row r="14" spans="1:23" ht="12" hidden="1" customHeight="1">
      <c r="A14" s="392"/>
      <c r="B14" s="393"/>
      <c r="C14" s="259" t="s">
        <v>628</v>
      </c>
      <c r="D14" s="259"/>
      <c r="E14" s="259"/>
      <c r="F14" s="259"/>
      <c r="G14" s="259"/>
      <c r="H14" s="259"/>
      <c r="I14" s="259"/>
      <c r="J14" s="259"/>
      <c r="K14" s="259"/>
      <c r="L14" s="259"/>
      <c r="M14" s="259"/>
      <c r="N14" s="259"/>
      <c r="O14" s="259"/>
      <c r="P14" s="259"/>
      <c r="Q14" s="259"/>
      <c r="R14" s="259"/>
      <c r="S14" s="259"/>
      <c r="T14" s="259"/>
      <c r="U14" s="259"/>
      <c r="V14" s="299"/>
      <c r="W14" s="299"/>
    </row>
    <row r="15" spans="1:23" hidden="1">
      <c r="A15" s="394" t="s">
        <v>2</v>
      </c>
      <c r="B15" s="395"/>
      <c r="C15" s="396">
        <f>+'Export Incentives'!D18</f>
        <v>81</v>
      </c>
      <c r="D15" s="396">
        <f>+'Export Incentives'!E18</f>
        <v>82</v>
      </c>
      <c r="E15" s="396">
        <f>+'Export Incentives'!F18</f>
        <v>84</v>
      </c>
      <c r="F15" s="396">
        <f>+'Export Incentives'!G18</f>
        <v>901</v>
      </c>
      <c r="G15" s="396">
        <v>902</v>
      </c>
      <c r="H15" s="396">
        <f>+'Export Incentives'!I18</f>
        <v>903</v>
      </c>
      <c r="I15" s="396">
        <f>+'Export Incentives'!J18</f>
        <v>904</v>
      </c>
      <c r="J15" s="396">
        <v>905</v>
      </c>
      <c r="K15" s="396">
        <f>+'Export Incentives'!L18</f>
        <v>906</v>
      </c>
      <c r="L15" s="396">
        <f>+'Export Incentives'!M18</f>
        <v>907</v>
      </c>
      <c r="M15" s="396">
        <v>908</v>
      </c>
      <c r="N15" s="396">
        <f>+'Export Incentives'!O18</f>
        <v>909</v>
      </c>
      <c r="O15" s="396">
        <v>911</v>
      </c>
      <c r="P15" s="396">
        <f>+'Export Incentives'!Q18</f>
        <v>912</v>
      </c>
      <c r="Q15" s="396">
        <v>913</v>
      </c>
      <c r="R15" s="396">
        <v>920</v>
      </c>
      <c r="S15" s="396">
        <f>+'Export Incentives'!T18</f>
        <v>921</v>
      </c>
      <c r="T15" s="396" t="e">
        <f>+'Export Incentives'!#REF!</f>
        <v>#REF!</v>
      </c>
      <c r="U15" s="396" t="e">
        <f>+'Export Incentives'!#REF!</f>
        <v>#REF!</v>
      </c>
      <c r="V15" s="396" t="e">
        <f>+'Export Incentives'!#REF!</f>
        <v>#REF!</v>
      </c>
      <c r="W15" s="396" t="e">
        <f>+'Export Incentives'!#REF!</f>
        <v>#REF!</v>
      </c>
    </row>
    <row r="16" spans="1:23" hidden="1">
      <c r="A16" s="390" t="s">
        <v>3</v>
      </c>
      <c r="B16" s="391"/>
      <c r="C16" s="260">
        <f>+'Export Incentives'!D19</f>
        <v>1</v>
      </c>
      <c r="D16" s="260">
        <f>+'Export Incentives'!E19</f>
        <v>1</v>
      </c>
      <c r="E16" s="260">
        <f>+'Export Incentives'!F19</f>
        <v>1</v>
      </c>
      <c r="F16" s="260">
        <f>+'Export Incentives'!G19</f>
        <v>1</v>
      </c>
      <c r="G16" s="260">
        <f>+'Export Incentives'!H19</f>
        <v>1</v>
      </c>
      <c r="H16" s="260">
        <f>+'Export Incentives'!I19</f>
        <v>1</v>
      </c>
      <c r="I16" s="260">
        <f>+'Export Incentives'!J19</f>
        <v>1</v>
      </c>
      <c r="J16" s="260">
        <f>+'Export Incentives'!K19</f>
        <v>1</v>
      </c>
      <c r="K16" s="260">
        <f>+'Export Incentives'!L19</f>
        <v>1</v>
      </c>
      <c r="L16" s="260">
        <f>+'Export Incentives'!M19</f>
        <v>1</v>
      </c>
      <c r="M16" s="260">
        <f>+'Export Incentives'!N19</f>
        <v>1</v>
      </c>
      <c r="N16" s="260">
        <f>+'Export Incentives'!O19</f>
        <v>1</v>
      </c>
      <c r="O16" s="260">
        <f>+'Export Incentives'!P19</f>
        <v>1</v>
      </c>
      <c r="P16" s="260">
        <f>+'Export Incentives'!Q19</f>
        <v>1</v>
      </c>
      <c r="Q16" s="260">
        <f>+'Export Incentives'!R19</f>
        <v>1</v>
      </c>
      <c r="R16" s="260">
        <f>+'Export Incentives'!S19</f>
        <v>1</v>
      </c>
      <c r="S16" s="260">
        <f>+'Export Incentives'!T19</f>
        <v>1</v>
      </c>
      <c r="T16" s="397"/>
      <c r="U16" s="397"/>
      <c r="V16" s="397"/>
      <c r="W16" s="397"/>
    </row>
    <row r="17" spans="1:25" hidden="1">
      <c r="A17" s="390" t="s">
        <v>625</v>
      </c>
      <c r="B17" s="391"/>
      <c r="C17" s="260">
        <f>+'Export Incentives'!D20</f>
        <v>1</v>
      </c>
      <c r="D17" s="260">
        <f>+'Export Incentives'!E20</f>
        <v>1</v>
      </c>
      <c r="E17" s="260">
        <f>+'Export Incentives'!F20</f>
        <v>1</v>
      </c>
      <c r="F17" s="260">
        <f>+'Export Incentives'!G20</f>
        <v>1</v>
      </c>
      <c r="G17" s="260">
        <f>+'Export Incentives'!H20</f>
        <v>1</v>
      </c>
      <c r="H17" s="260">
        <f>+'Export Incentives'!I20</f>
        <v>1</v>
      </c>
      <c r="I17" s="260">
        <f>+'Export Incentives'!J20</f>
        <v>1</v>
      </c>
      <c r="J17" s="260">
        <f>+'Export Incentives'!K20</f>
        <v>1</v>
      </c>
      <c r="K17" s="260">
        <f>+'Export Incentives'!L20</f>
        <v>1</v>
      </c>
      <c r="L17" s="260">
        <f>+'Export Incentives'!M20</f>
        <v>1</v>
      </c>
      <c r="M17" s="260">
        <f>+'Export Incentives'!N20</f>
        <v>1</v>
      </c>
      <c r="N17" s="260">
        <f>+'Export Incentives'!O20</f>
        <v>1</v>
      </c>
      <c r="O17" s="260">
        <f>+'Export Incentives'!P20</f>
        <v>1</v>
      </c>
      <c r="P17" s="260">
        <f>+'Export Incentives'!Q20</f>
        <v>1</v>
      </c>
      <c r="Q17" s="260">
        <f>+'Export Incentives'!R20</f>
        <v>1</v>
      </c>
      <c r="R17" s="260">
        <f>+'Export Incentives'!S20</f>
        <v>1</v>
      </c>
      <c r="S17" s="260">
        <f>+'Export Incentives'!T20</f>
        <v>1</v>
      </c>
      <c r="T17" s="397"/>
      <c r="U17" s="397"/>
      <c r="V17" s="397"/>
      <c r="W17" s="397"/>
    </row>
    <row r="18" spans="1:25" hidden="1">
      <c r="A18" s="390" t="s">
        <v>626</v>
      </c>
      <c r="B18" s="391"/>
      <c r="C18" s="260">
        <f>'Export Incentives'!D21</f>
        <v>1</v>
      </c>
      <c r="D18" s="260">
        <f>'Export Incentives'!E21</f>
        <v>1</v>
      </c>
      <c r="E18" s="260">
        <f>'Export Incentives'!F21</f>
        <v>1</v>
      </c>
      <c r="F18" s="260">
        <f>'Export Incentives'!G21</f>
        <v>1</v>
      </c>
      <c r="G18" s="260">
        <f>'Export Incentives'!H21</f>
        <v>1</v>
      </c>
      <c r="H18" s="260">
        <f>'Export Incentives'!I21</f>
        <v>1</v>
      </c>
      <c r="I18" s="260">
        <f>'Export Incentives'!J21</f>
        <v>1</v>
      </c>
      <c r="J18" s="260">
        <f>'Export Incentives'!K21</f>
        <v>1</v>
      </c>
      <c r="K18" s="260">
        <f>'Export Incentives'!L21</f>
        <v>1</v>
      </c>
      <c r="L18" s="260">
        <f>'Export Incentives'!M21</f>
        <v>1</v>
      </c>
      <c r="M18" s="260">
        <f>'Export Incentives'!N21</f>
        <v>1</v>
      </c>
      <c r="N18" s="260">
        <f>'Export Incentives'!O21</f>
        <v>1</v>
      </c>
      <c r="O18" s="260">
        <f>'Export Incentives'!P21</f>
        <v>1</v>
      </c>
      <c r="P18" s="260">
        <f>'Export Incentives'!Q21</f>
        <v>1</v>
      </c>
      <c r="Q18" s="260">
        <f>'Export Incentives'!R21</f>
        <v>1</v>
      </c>
      <c r="R18" s="260">
        <f>'Export Incentives'!S21</f>
        <v>1</v>
      </c>
      <c r="S18" s="260">
        <f>'Export Incentives'!T21</f>
        <v>1</v>
      </c>
      <c r="T18" s="397" t="e">
        <f>'Export Incentives'!#REF!</f>
        <v>#REF!</v>
      </c>
      <c r="U18" s="397" t="e">
        <f>'Export Incentives'!#REF!</f>
        <v>#REF!</v>
      </c>
      <c r="V18" s="397" t="e">
        <f>'Export Incentives'!#REF!</f>
        <v>#REF!</v>
      </c>
      <c r="W18" s="397" t="e">
        <f>'Export Incentives'!#REF!</f>
        <v>#REF!</v>
      </c>
    </row>
    <row r="19" spans="1:25" hidden="1">
      <c r="A19" s="390" t="s">
        <v>4</v>
      </c>
      <c r="B19" s="391"/>
      <c r="C19" s="260">
        <f>'Export Incentives'!D22</f>
        <v>1</v>
      </c>
      <c r="D19" s="260">
        <f>'Export Incentives'!E22</f>
        <v>1</v>
      </c>
      <c r="E19" s="260">
        <f>'Export Incentives'!F22</f>
        <v>1</v>
      </c>
      <c r="F19" s="260">
        <f>'Export Incentives'!G22</f>
        <v>1</v>
      </c>
      <c r="G19" s="260">
        <f>'Export Incentives'!H22</f>
        <v>1</v>
      </c>
      <c r="H19" s="260">
        <f>'Export Incentives'!I22</f>
        <v>1</v>
      </c>
      <c r="I19" s="260">
        <f>'Export Incentives'!J22</f>
        <v>1</v>
      </c>
      <c r="J19" s="260">
        <f>'Export Incentives'!K22</f>
        <v>1</v>
      </c>
      <c r="K19" s="260">
        <f>'Export Incentives'!L22</f>
        <v>1</v>
      </c>
      <c r="L19" s="260">
        <f>'Export Incentives'!M22</f>
        <v>1</v>
      </c>
      <c r="M19" s="260">
        <f>'Export Incentives'!N22</f>
        <v>1</v>
      </c>
      <c r="N19" s="260">
        <f>'Export Incentives'!O22</f>
        <v>1</v>
      </c>
      <c r="O19" s="260">
        <f>'Export Incentives'!P22</f>
        <v>1</v>
      </c>
      <c r="P19" s="260">
        <f>'Export Incentives'!Q22</f>
        <v>1</v>
      </c>
      <c r="Q19" s="260">
        <f>'Export Incentives'!R22</f>
        <v>1</v>
      </c>
      <c r="R19" s="260">
        <f>'Export Incentives'!S22</f>
        <v>1</v>
      </c>
      <c r="S19" s="260">
        <f>'Export Incentives'!T22</f>
        <v>1</v>
      </c>
      <c r="T19" s="397" t="e">
        <f>'Export Incentives'!#REF!</f>
        <v>#REF!</v>
      </c>
      <c r="U19" s="397" t="e">
        <f>'Export Incentives'!#REF!</f>
        <v>#REF!</v>
      </c>
      <c r="V19" s="397" t="e">
        <f>'Export Incentives'!#REF!</f>
        <v>#REF!</v>
      </c>
      <c r="W19" s="397" t="e">
        <f>'Export Incentives'!#REF!</f>
        <v>#REF!</v>
      </c>
    </row>
    <row r="20" spans="1:25" hidden="1">
      <c r="A20" s="381"/>
      <c r="B20" s="381"/>
      <c r="C20" s="381"/>
      <c r="D20" s="381"/>
      <c r="E20" s="381"/>
      <c r="F20" s="381"/>
      <c r="G20" s="381"/>
      <c r="H20" s="381"/>
      <c r="I20" s="381"/>
      <c r="J20" s="381"/>
      <c r="K20" s="381"/>
      <c r="L20" s="381"/>
      <c r="M20" s="381"/>
      <c r="N20" s="381"/>
      <c r="O20" s="381"/>
      <c r="P20" s="381"/>
      <c r="Q20" s="381"/>
      <c r="R20" s="381"/>
      <c r="S20" s="381"/>
      <c r="T20" s="381"/>
      <c r="U20" s="381"/>
      <c r="V20" s="299"/>
      <c r="W20" s="299"/>
    </row>
    <row r="21" spans="1:25" hidden="1">
      <c r="A21" s="381"/>
      <c r="B21" s="381"/>
      <c r="C21" s="381"/>
      <c r="D21" s="381"/>
      <c r="E21" s="381"/>
      <c r="F21" s="381"/>
      <c r="G21" s="381"/>
      <c r="H21" s="381"/>
      <c r="I21" s="381"/>
      <c r="J21" s="381"/>
      <c r="K21" s="381"/>
      <c r="L21" s="381"/>
      <c r="M21" s="381"/>
      <c r="N21" s="381"/>
      <c r="O21" s="381"/>
      <c r="P21" s="381"/>
      <c r="Q21" s="381"/>
      <c r="R21" s="381"/>
      <c r="S21" s="381"/>
      <c r="T21" s="381"/>
      <c r="U21" s="381"/>
      <c r="V21" s="299"/>
      <c r="W21" s="299"/>
    </row>
    <row r="22" spans="1:25" hidden="1">
      <c r="A22" s="381"/>
      <c r="B22" s="381"/>
      <c r="C22" s="381"/>
      <c r="D22" s="381"/>
      <c r="E22" s="381"/>
      <c r="F22" s="381"/>
      <c r="G22" s="381"/>
      <c r="H22" s="381"/>
      <c r="I22" s="381"/>
      <c r="J22" s="381"/>
      <c r="K22" s="381"/>
      <c r="L22" s="381"/>
      <c r="M22" s="381"/>
      <c r="N22" s="381"/>
      <c r="O22" s="381"/>
      <c r="P22" s="381"/>
      <c r="Q22" s="381"/>
      <c r="R22" s="381"/>
      <c r="S22" s="381"/>
      <c r="T22" s="381"/>
      <c r="U22" s="381"/>
      <c r="V22" s="299"/>
      <c r="W22" s="299"/>
    </row>
    <row r="23" spans="1:25" hidden="1">
      <c r="A23" s="381"/>
      <c r="B23" s="381"/>
      <c r="C23" s="381"/>
      <c r="D23" s="381"/>
      <c r="E23" s="381"/>
      <c r="F23" s="381"/>
      <c r="G23" s="381"/>
      <c r="H23" s="381"/>
      <c r="I23" s="381"/>
      <c r="J23" s="381"/>
      <c r="K23" s="381"/>
      <c r="L23" s="381"/>
      <c r="M23" s="381"/>
      <c r="N23" s="381"/>
      <c r="O23" s="381"/>
      <c r="P23" s="381"/>
      <c r="Q23" s="381"/>
      <c r="R23" s="381"/>
      <c r="S23" s="381"/>
      <c r="T23" s="381"/>
      <c r="U23" s="381"/>
      <c r="V23" s="299"/>
      <c r="W23" s="299"/>
    </row>
    <row r="24" spans="1:25" hidden="1">
      <c r="A24" s="381"/>
      <c r="B24" s="381"/>
      <c r="C24" s="381"/>
      <c r="D24" s="381"/>
      <c r="E24" s="381"/>
      <c r="F24" s="381"/>
      <c r="G24" s="381"/>
      <c r="H24" s="381"/>
      <c r="I24" s="381"/>
      <c r="J24" s="381"/>
      <c r="K24" s="381"/>
      <c r="L24" s="381"/>
      <c r="M24" s="381"/>
      <c r="N24" s="381"/>
      <c r="O24" s="381"/>
      <c r="P24" s="381"/>
      <c r="Q24" s="381"/>
      <c r="R24" s="381"/>
      <c r="S24" s="381"/>
      <c r="T24" s="381"/>
      <c r="U24" s="381"/>
      <c r="V24" s="299"/>
      <c r="W24" s="299"/>
    </row>
    <row r="25" spans="1:25" hidden="1">
      <c r="A25" s="381"/>
      <c r="B25" s="381"/>
      <c r="C25" s="381"/>
      <c r="D25" s="381"/>
      <c r="E25" s="381"/>
      <c r="F25" s="381"/>
      <c r="G25" s="381"/>
      <c r="H25" s="381"/>
      <c r="I25" s="381"/>
      <c r="J25" s="381"/>
      <c r="K25" s="381"/>
      <c r="L25" s="381"/>
      <c r="M25" s="381"/>
      <c r="N25" s="381"/>
      <c r="O25" s="381"/>
      <c r="P25" s="381"/>
      <c r="Q25" s="381"/>
      <c r="R25" s="381"/>
      <c r="S25" s="381"/>
      <c r="T25" s="381"/>
      <c r="U25" s="381"/>
      <c r="V25" s="299"/>
      <c r="W25" s="299"/>
    </row>
    <row r="26" spans="1:25" hidden="1">
      <c r="A26" s="381"/>
      <c r="B26" s="381"/>
      <c r="C26" s="381"/>
      <c r="D26" s="381"/>
      <c r="E26" s="381"/>
      <c r="F26" s="381"/>
      <c r="G26" s="381"/>
      <c r="H26" s="381"/>
      <c r="I26" s="259"/>
      <c r="J26" s="259"/>
      <c r="K26" s="381"/>
      <c r="L26" s="381"/>
      <c r="M26" s="381"/>
      <c r="N26" s="381"/>
      <c r="O26" s="381"/>
      <c r="P26" s="381"/>
      <c r="Q26" s="381"/>
      <c r="R26" s="381"/>
      <c r="S26" s="381"/>
      <c r="T26" s="381"/>
      <c r="U26" s="381"/>
      <c r="V26" s="299"/>
      <c r="W26" s="299"/>
    </row>
    <row r="27" spans="1:25" hidden="1">
      <c r="A27" s="381"/>
      <c r="B27" s="381"/>
      <c r="C27" s="381"/>
      <c r="D27" s="381"/>
      <c r="E27" s="381"/>
      <c r="F27" s="381"/>
      <c r="G27" s="381"/>
      <c r="H27" s="381"/>
      <c r="I27" s="381"/>
      <c r="J27" s="381"/>
      <c r="K27" s="381"/>
      <c r="L27" s="381"/>
      <c r="M27" s="381"/>
      <c r="N27" s="381"/>
      <c r="O27" s="381"/>
      <c r="P27" s="381"/>
      <c r="Q27" s="381"/>
      <c r="R27" s="381"/>
      <c r="S27" s="381"/>
      <c r="T27" s="381"/>
      <c r="U27" s="381"/>
      <c r="V27" s="299"/>
      <c r="W27" s="299"/>
    </row>
    <row r="28" spans="1:25" hidden="1">
      <c r="A28" s="398"/>
      <c r="B28" s="381"/>
      <c r="C28" s="381"/>
      <c r="D28" s="381"/>
      <c r="E28" s="381"/>
      <c r="F28" s="381"/>
      <c r="G28" s="381"/>
      <c r="H28" s="399"/>
      <c r="I28" s="399"/>
      <c r="J28" s="399"/>
      <c r="K28" s="399"/>
      <c r="L28" s="399"/>
      <c r="M28" s="399"/>
      <c r="N28" s="399"/>
      <c r="O28" s="399"/>
      <c r="P28" s="399"/>
      <c r="Q28" s="399"/>
      <c r="R28" s="399"/>
      <c r="S28" s="399"/>
      <c r="T28" s="399"/>
      <c r="U28" s="381"/>
      <c r="V28" s="299"/>
      <c r="W28" s="299"/>
    </row>
    <row r="29" spans="1:25" ht="15.75">
      <c r="A29" s="299"/>
      <c r="B29" s="400" t="str">
        <f>+B2</f>
        <v>Sourcewell (NJPA)</v>
      </c>
      <c r="C29" s="381"/>
      <c r="D29" s="381"/>
      <c r="E29" s="381"/>
      <c r="F29" s="381"/>
      <c r="G29" s="381"/>
      <c r="H29" s="381"/>
      <c r="I29" s="381"/>
      <c r="J29" s="381"/>
      <c r="K29" s="694" t="s">
        <v>802</v>
      </c>
      <c r="L29" s="381"/>
      <c r="M29" s="381"/>
      <c r="N29" s="381"/>
      <c r="O29" s="381"/>
      <c r="P29" s="299"/>
      <c r="Q29" s="401" t="s">
        <v>708</v>
      </c>
      <c r="R29" s="401"/>
      <c r="S29" s="401"/>
      <c r="T29" s="401"/>
      <c r="U29" s="299"/>
      <c r="V29" s="299"/>
      <c r="W29" s="299"/>
      <c r="Y29" s="694"/>
    </row>
    <row r="30" spans="1:25" ht="18.75">
      <c r="A30" s="299"/>
      <c r="B30" s="380" t="s">
        <v>709</v>
      </c>
      <c r="C30" s="381"/>
      <c r="D30" s="381"/>
      <c r="E30" s="381"/>
      <c r="F30" s="381"/>
      <c r="G30" s="381"/>
      <c r="H30" s="381"/>
      <c r="I30" s="381"/>
      <c r="J30" s="381"/>
      <c r="K30" s="381"/>
      <c r="L30" s="381"/>
      <c r="M30" s="381"/>
      <c r="N30" s="381"/>
      <c r="O30" s="381"/>
      <c r="P30" s="381"/>
      <c r="Q30" s="381"/>
      <c r="R30" s="381"/>
      <c r="S30" s="381"/>
      <c r="T30" s="381"/>
      <c r="U30" s="381"/>
      <c r="V30" s="299"/>
      <c r="W30" s="299"/>
    </row>
    <row r="31" spans="1:25" ht="6" customHeight="1">
      <c r="A31" s="381"/>
      <c r="B31" s="381"/>
      <c r="C31" s="381"/>
      <c r="D31" s="381"/>
      <c r="E31" s="381"/>
      <c r="F31" s="381"/>
      <c r="G31" s="381"/>
      <c r="H31" s="381"/>
      <c r="I31" s="381"/>
      <c r="J31" s="381"/>
      <c r="K31" s="381"/>
      <c r="L31" s="381"/>
      <c r="M31" s="381"/>
      <c r="N31" s="381"/>
      <c r="O31" s="381"/>
      <c r="P31" s="381"/>
      <c r="Q31" s="381"/>
      <c r="R31" s="381"/>
      <c r="S31" s="381"/>
      <c r="T31" s="381"/>
      <c r="U31" s="381"/>
      <c r="V31" s="299"/>
      <c r="W31" s="299"/>
    </row>
    <row r="32" spans="1:25" ht="27" customHeight="1">
      <c r="A32" s="299"/>
      <c r="B32" s="812" t="str">
        <f>"The rates shown are for shipments originating in the United States. "</f>
        <v xml:space="preserve">The rates shown are for shipments originating in the United States. </v>
      </c>
      <c r="C32" s="812"/>
      <c r="D32" s="812"/>
      <c r="E32" s="812"/>
      <c r="F32" s="812"/>
      <c r="G32" s="812"/>
      <c r="H32" s="812"/>
      <c r="I32" s="812"/>
      <c r="J32" s="812"/>
      <c r="K32" s="812"/>
      <c r="L32" s="812"/>
      <c r="M32" s="812"/>
      <c r="N32" s="812"/>
      <c r="O32" s="812"/>
      <c r="P32" s="812"/>
      <c r="Q32" s="812"/>
      <c r="R32" s="812"/>
      <c r="S32" s="812"/>
      <c r="T32" s="402"/>
      <c r="U32" s="402"/>
      <c r="V32" s="299"/>
      <c r="W32" s="299"/>
    </row>
    <row r="33" spans="1:23" ht="11.1" customHeight="1">
      <c r="A33" s="381"/>
      <c r="B33" s="403"/>
      <c r="C33" s="403"/>
      <c r="D33" s="403"/>
      <c r="E33" s="403"/>
      <c r="F33" s="403"/>
      <c r="G33" s="403"/>
      <c r="H33" s="403"/>
      <c r="I33" s="403"/>
      <c r="J33" s="403"/>
      <c r="K33" s="403"/>
      <c r="L33" s="403"/>
      <c r="M33" s="403"/>
      <c r="N33" s="403"/>
      <c r="O33" s="403"/>
      <c r="P33" s="403"/>
      <c r="Q33" s="403"/>
      <c r="R33" s="403"/>
      <c r="S33" s="403"/>
      <c r="T33" s="403"/>
      <c r="U33" s="381"/>
      <c r="V33" s="299"/>
      <c r="W33" s="299"/>
    </row>
    <row r="34" spans="1:23" ht="15.75" thickBot="1">
      <c r="A34" s="381"/>
      <c r="B34" s="404" t="s">
        <v>710</v>
      </c>
      <c r="C34" s="405"/>
      <c r="D34" s="381"/>
      <c r="E34" s="405"/>
      <c r="F34" s="381"/>
      <c r="G34" s="381"/>
      <c r="H34" s="381"/>
      <c r="I34" s="405"/>
      <c r="J34" s="405"/>
      <c r="K34" s="381"/>
      <c r="L34" s="381"/>
      <c r="M34" s="381"/>
      <c r="N34" s="381"/>
      <c r="O34" s="381"/>
      <c r="P34" s="381"/>
      <c r="Q34" s="381"/>
      <c r="R34" s="381"/>
      <c r="S34" s="381"/>
      <c r="T34" s="381"/>
      <c r="U34" s="381"/>
      <c r="V34" s="299"/>
      <c r="W34" s="299"/>
    </row>
    <row r="35" spans="1:23" ht="15.75" thickBot="1">
      <c r="A35" s="381"/>
      <c r="B35" s="406"/>
      <c r="C35" s="407" t="s">
        <v>5</v>
      </c>
      <c r="D35" s="408"/>
      <c r="E35" s="408"/>
      <c r="F35" s="408"/>
      <c r="G35" s="408"/>
      <c r="H35" s="408"/>
      <c r="I35" s="408"/>
      <c r="J35" s="408"/>
      <c r="K35" s="408"/>
      <c r="L35" s="408"/>
      <c r="M35" s="408"/>
      <c r="N35" s="408"/>
      <c r="O35" s="408"/>
      <c r="P35" s="408"/>
      <c r="Q35" s="408"/>
      <c r="R35" s="408"/>
      <c r="S35" s="409"/>
      <c r="T35" s="408"/>
      <c r="U35" s="408"/>
      <c r="V35" s="408"/>
      <c r="W35" s="409"/>
    </row>
    <row r="36" spans="1:23" ht="15.75" thickBot="1">
      <c r="A36" s="381"/>
      <c r="B36" s="410"/>
      <c r="C36" s="411">
        <v>81</v>
      </c>
      <c r="D36" s="412">
        <v>82</v>
      </c>
      <c r="E36" s="413">
        <v>84</v>
      </c>
      <c r="F36" s="412">
        <v>901</v>
      </c>
      <c r="G36" s="413">
        <v>902</v>
      </c>
      <c r="H36" s="412">
        <v>903</v>
      </c>
      <c r="I36" s="413">
        <v>904</v>
      </c>
      <c r="J36" s="412">
        <v>905</v>
      </c>
      <c r="K36" s="413">
        <v>906</v>
      </c>
      <c r="L36" s="412">
        <v>907</v>
      </c>
      <c r="M36" s="413">
        <v>908</v>
      </c>
      <c r="N36" s="412">
        <v>909</v>
      </c>
      <c r="O36" s="413">
        <v>911</v>
      </c>
      <c r="P36" s="412">
        <v>912</v>
      </c>
      <c r="Q36" s="413">
        <v>913</v>
      </c>
      <c r="R36" s="412">
        <v>920</v>
      </c>
      <c r="S36" s="414">
        <v>921</v>
      </c>
      <c r="T36" s="415"/>
      <c r="U36" s="413"/>
      <c r="V36" s="415"/>
      <c r="W36" s="416"/>
    </row>
    <row r="37" spans="1:23" ht="12.6" customHeight="1">
      <c r="A37" s="381"/>
      <c r="B37" s="417" t="s">
        <v>262</v>
      </c>
      <c r="C37" s="418">
        <f>MAX(((1-C9)*C159),C159*(1-C16))</f>
        <v>23.539404000000001</v>
      </c>
      <c r="D37" s="419">
        <f t="shared" ref="D37:S37" si="0">MAX(((1-D9)*D159),D159*(1-D16))</f>
        <v>24.240496</v>
      </c>
      <c r="E37" s="420">
        <f t="shared" si="0"/>
        <v>25.517827999999998</v>
      </c>
      <c r="F37" s="419">
        <f t="shared" si="0"/>
        <v>32.168597999999996</v>
      </c>
      <c r="G37" s="420">
        <f>MAX(((1-G9)*G159),G159*(1-G16))</f>
        <v>29.782004000000001</v>
      </c>
      <c r="H37" s="419">
        <f t="shared" si="0"/>
        <v>35.150639999999996</v>
      </c>
      <c r="I37" s="420">
        <f t="shared" si="0"/>
        <v>37.902186</v>
      </c>
      <c r="J37" s="419">
        <f t="shared" si="0"/>
        <v>37.229906</v>
      </c>
      <c r="K37" s="420">
        <f t="shared" si="0"/>
        <v>47.784701999999996</v>
      </c>
      <c r="L37" s="419">
        <f t="shared" si="0"/>
        <v>67.420079999999999</v>
      </c>
      <c r="M37" s="420">
        <f t="shared" si="0"/>
        <v>71.981979999999993</v>
      </c>
      <c r="N37" s="419">
        <f t="shared" si="0"/>
        <v>30.963296</v>
      </c>
      <c r="O37" s="420">
        <f t="shared" si="0"/>
        <v>37.638075999999998</v>
      </c>
      <c r="P37" s="419">
        <f t="shared" si="0"/>
        <v>35.856533999999996</v>
      </c>
      <c r="Q37" s="420">
        <f t="shared" si="0"/>
        <v>31.587555999999999</v>
      </c>
      <c r="R37" s="419">
        <f>MAX(((1-R9)*R159),R159*(1-R16))</f>
        <v>27.971649999999997</v>
      </c>
      <c r="S37" s="421">
        <f t="shared" si="0"/>
        <v>34.103803999999997</v>
      </c>
      <c r="T37" s="422" t="e">
        <f>((1-T9)*T159)</f>
        <v>#REF!</v>
      </c>
      <c r="U37" s="423" t="e">
        <f>((1-U9)*U159)</f>
        <v>#REF!</v>
      </c>
      <c r="V37" s="422" t="e">
        <f>((1-V9)*V159)</f>
        <v>#REF!</v>
      </c>
      <c r="W37" s="424" t="e">
        <f>((1-W9)*W159)</f>
        <v>#REF!</v>
      </c>
    </row>
    <row r="38" spans="1:23" ht="11.45" customHeight="1">
      <c r="A38" s="381"/>
      <c r="B38" s="417" t="s">
        <v>711</v>
      </c>
      <c r="C38" s="425">
        <f>MAX((1-C$10)*C160,C$160*(1-C$17))</f>
        <v>73.188000000000002</v>
      </c>
      <c r="D38" s="426">
        <f t="shared" ref="D38:S39" si="1">MAX((1-D$10)*D160,D$160*(1-D$17))</f>
        <v>76.454999999999998</v>
      </c>
      <c r="E38" s="427">
        <f t="shared" si="1"/>
        <v>65.430000000000007</v>
      </c>
      <c r="F38" s="426">
        <f t="shared" si="1"/>
        <v>81.692999999999998</v>
      </c>
      <c r="G38" s="427">
        <f>MAX((1-G$10)*G160,G$160*(1-G$17))</f>
        <v>73.278000000000006</v>
      </c>
      <c r="H38" s="426">
        <f t="shared" si="1"/>
        <v>91.863000000000014</v>
      </c>
      <c r="I38" s="427">
        <f t="shared" si="1"/>
        <v>95.652000000000001</v>
      </c>
      <c r="J38" s="426">
        <f t="shared" si="1"/>
        <v>91.512000000000015</v>
      </c>
      <c r="K38" s="427">
        <f t="shared" si="1"/>
        <v>104.50800000000001</v>
      </c>
      <c r="L38" s="426">
        <f t="shared" si="1"/>
        <v>143.84700000000001</v>
      </c>
      <c r="M38" s="427">
        <f t="shared" si="1"/>
        <v>141.29100000000003</v>
      </c>
      <c r="N38" s="426">
        <f t="shared" si="1"/>
        <v>76.75200000000001</v>
      </c>
      <c r="O38" s="427">
        <f t="shared" si="1"/>
        <v>93.897000000000006</v>
      </c>
      <c r="P38" s="426">
        <f t="shared" si="1"/>
        <v>90.144000000000005</v>
      </c>
      <c r="Q38" s="427">
        <f t="shared" si="1"/>
        <v>79.100999999999999</v>
      </c>
      <c r="R38" s="426">
        <f>MAX((1-R$10)*R160,R$160*(1-R$17))</f>
        <v>69.507000000000005</v>
      </c>
      <c r="S38" s="428">
        <f t="shared" si="1"/>
        <v>78.623999999999995</v>
      </c>
      <c r="T38" s="426"/>
      <c r="U38" s="427"/>
      <c r="V38" s="426"/>
      <c r="W38" s="428"/>
    </row>
    <row r="39" spans="1:23" ht="11.45" customHeight="1">
      <c r="A39" s="381"/>
      <c r="B39" s="417" t="s">
        <v>712</v>
      </c>
      <c r="C39" s="425">
        <f>MAX((1-C$10)*C161,C$160*(1-C$17))</f>
        <v>80.352000000000004</v>
      </c>
      <c r="D39" s="426">
        <f t="shared" si="1"/>
        <v>84.231000000000009</v>
      </c>
      <c r="E39" s="427">
        <f t="shared" si="1"/>
        <v>68.697000000000003</v>
      </c>
      <c r="F39" s="426">
        <f t="shared" si="1"/>
        <v>86.337000000000003</v>
      </c>
      <c r="G39" s="427">
        <f>MAX((1-G$10)*G161,G$160*(1-G$17))</f>
        <v>81.396000000000001</v>
      </c>
      <c r="H39" s="426">
        <f t="shared" si="1"/>
        <v>94.346999999999994</v>
      </c>
      <c r="I39" s="427">
        <f t="shared" si="1"/>
        <v>104.13900000000001</v>
      </c>
      <c r="J39" s="426">
        <f t="shared" si="1"/>
        <v>97.587000000000003</v>
      </c>
      <c r="K39" s="427">
        <f t="shared" si="1"/>
        <v>140.21099999999998</v>
      </c>
      <c r="L39" s="426">
        <f t="shared" si="1"/>
        <v>170.67600000000002</v>
      </c>
      <c r="M39" s="427">
        <f t="shared" si="1"/>
        <v>168.642</v>
      </c>
      <c r="N39" s="426">
        <f t="shared" si="1"/>
        <v>83.816999999999993</v>
      </c>
      <c r="O39" s="427">
        <f t="shared" si="1"/>
        <v>109.32300000000001</v>
      </c>
      <c r="P39" s="426">
        <f t="shared" si="1"/>
        <v>99</v>
      </c>
      <c r="Q39" s="427">
        <f t="shared" si="1"/>
        <v>87.489000000000004</v>
      </c>
      <c r="R39" s="426">
        <f>MAX((1-R$10)*R161,R$160*(1-R$17))</f>
        <v>78.831000000000003</v>
      </c>
      <c r="S39" s="428">
        <f t="shared" si="1"/>
        <v>105.318</v>
      </c>
      <c r="T39" s="426"/>
      <c r="U39" s="427"/>
      <c r="V39" s="426"/>
      <c r="W39" s="428"/>
    </row>
    <row r="40" spans="1:23" ht="11.45" customHeight="1">
      <c r="A40" s="381"/>
      <c r="B40" s="417">
        <v>1</v>
      </c>
      <c r="C40" s="425">
        <f>MAX((1-C$11)*C162,C$162*(1-C$18))</f>
        <v>83.673000000000002</v>
      </c>
      <c r="D40" s="426">
        <f t="shared" ref="D40:S49" si="2">MAX((1-D$11)*D162,D$162*(1-D$18))</f>
        <v>91.188000000000002</v>
      </c>
      <c r="E40" s="427">
        <f t="shared" si="2"/>
        <v>84.266999999999996</v>
      </c>
      <c r="F40" s="426">
        <f t="shared" si="2"/>
        <v>102.438</v>
      </c>
      <c r="G40" s="427">
        <f t="shared" si="2"/>
        <v>97.407000000000011</v>
      </c>
      <c r="H40" s="426">
        <f t="shared" si="2"/>
        <v>121.63500000000001</v>
      </c>
      <c r="I40" s="427">
        <f t="shared" si="2"/>
        <v>110.77200000000001</v>
      </c>
      <c r="J40" s="426">
        <f t="shared" si="2"/>
        <v>106.29900000000001</v>
      </c>
      <c r="K40" s="427">
        <f t="shared" si="2"/>
        <v>131.42699999999999</v>
      </c>
      <c r="L40" s="426">
        <f t="shared" si="2"/>
        <v>163.81800000000001</v>
      </c>
      <c r="M40" s="427">
        <f t="shared" si="2"/>
        <v>170.95500000000001</v>
      </c>
      <c r="N40" s="426">
        <f t="shared" si="2"/>
        <v>94.410000000000011</v>
      </c>
      <c r="O40" s="427">
        <f t="shared" si="2"/>
        <v>115.128</v>
      </c>
      <c r="P40" s="426">
        <f t="shared" si="2"/>
        <v>109.41300000000001</v>
      </c>
      <c r="Q40" s="427">
        <f t="shared" si="2"/>
        <v>98.289000000000016</v>
      </c>
      <c r="R40" s="426">
        <f t="shared" si="2"/>
        <v>92.529000000000011</v>
      </c>
      <c r="S40" s="428">
        <f t="shared" si="2"/>
        <v>99.522000000000006</v>
      </c>
      <c r="T40" s="426" t="e">
        <f t="shared" ref="T40:W49" si="3">MAX((1-T$11)*T162,T$162-T$18)</f>
        <v>#REF!</v>
      </c>
      <c r="U40" s="427" t="e">
        <f t="shared" si="3"/>
        <v>#REF!</v>
      </c>
      <c r="V40" s="426" t="e">
        <f t="shared" si="3"/>
        <v>#REF!</v>
      </c>
      <c r="W40" s="428" t="e">
        <f t="shared" si="3"/>
        <v>#REF!</v>
      </c>
    </row>
    <row r="41" spans="1:23" ht="11.45" customHeight="1">
      <c r="A41" s="381"/>
      <c r="B41" s="417">
        <v>2</v>
      </c>
      <c r="C41" s="425">
        <f t="shared" ref="C41:S49" si="4">MAX((1-C$11)*C163,C$162*(1-C$18))</f>
        <v>92.034000000000006</v>
      </c>
      <c r="D41" s="426">
        <f t="shared" si="4"/>
        <v>100.584</v>
      </c>
      <c r="E41" s="427">
        <f t="shared" si="4"/>
        <v>95.04</v>
      </c>
      <c r="F41" s="426">
        <f t="shared" si="4"/>
        <v>116.36099999999999</v>
      </c>
      <c r="G41" s="427">
        <f t="shared" si="2"/>
        <v>105.084</v>
      </c>
      <c r="H41" s="426">
        <f t="shared" si="4"/>
        <v>143.51400000000001</v>
      </c>
      <c r="I41" s="427">
        <f t="shared" si="4"/>
        <v>135.315</v>
      </c>
      <c r="J41" s="426">
        <f t="shared" si="4"/>
        <v>123.31800000000001</v>
      </c>
      <c r="K41" s="427">
        <f t="shared" si="4"/>
        <v>158.06700000000001</v>
      </c>
      <c r="L41" s="426">
        <f t="shared" si="4"/>
        <v>186.59700000000001</v>
      </c>
      <c r="M41" s="427">
        <f t="shared" si="4"/>
        <v>188.613</v>
      </c>
      <c r="N41" s="426">
        <f t="shared" si="4"/>
        <v>107.334</v>
      </c>
      <c r="O41" s="427">
        <f t="shared" si="4"/>
        <v>130.42800000000003</v>
      </c>
      <c r="P41" s="426">
        <f t="shared" si="4"/>
        <v>125.70300000000002</v>
      </c>
      <c r="Q41" s="427">
        <f t="shared" si="4"/>
        <v>113.09399999999999</v>
      </c>
      <c r="R41" s="426">
        <f t="shared" si="2"/>
        <v>98.37</v>
      </c>
      <c r="S41" s="428">
        <f t="shared" si="4"/>
        <v>120.96899999999999</v>
      </c>
      <c r="T41" s="426" t="e">
        <f t="shared" si="3"/>
        <v>#REF!</v>
      </c>
      <c r="U41" s="427" t="e">
        <f t="shared" si="3"/>
        <v>#REF!</v>
      </c>
      <c r="V41" s="426" t="e">
        <f t="shared" si="3"/>
        <v>#REF!</v>
      </c>
      <c r="W41" s="428" t="e">
        <f t="shared" si="3"/>
        <v>#REF!</v>
      </c>
    </row>
    <row r="42" spans="1:23" ht="11.45" customHeight="1">
      <c r="A42" s="381"/>
      <c r="B42" s="417">
        <f>B41+1</f>
        <v>3</v>
      </c>
      <c r="C42" s="425">
        <f t="shared" si="4"/>
        <v>103.167</v>
      </c>
      <c r="D42" s="426">
        <f t="shared" si="4"/>
        <v>109.827</v>
      </c>
      <c r="E42" s="427">
        <f t="shared" si="4"/>
        <v>105.71400000000001</v>
      </c>
      <c r="F42" s="426">
        <f t="shared" si="4"/>
        <v>135.18</v>
      </c>
      <c r="G42" s="427">
        <f t="shared" si="2"/>
        <v>115.155</v>
      </c>
      <c r="H42" s="426">
        <f t="shared" si="4"/>
        <v>159.99300000000002</v>
      </c>
      <c r="I42" s="427">
        <f t="shared" si="4"/>
        <v>155.43</v>
      </c>
      <c r="J42" s="426">
        <f t="shared" si="4"/>
        <v>143.07300000000001</v>
      </c>
      <c r="K42" s="427">
        <f t="shared" si="4"/>
        <v>184.90500000000003</v>
      </c>
      <c r="L42" s="426">
        <f t="shared" si="4"/>
        <v>224.91</v>
      </c>
      <c r="M42" s="427">
        <f t="shared" si="4"/>
        <v>214.488</v>
      </c>
      <c r="N42" s="426">
        <f t="shared" si="4"/>
        <v>126.95400000000001</v>
      </c>
      <c r="O42" s="427">
        <f t="shared" si="4"/>
        <v>145.47600000000003</v>
      </c>
      <c r="P42" s="426">
        <f t="shared" si="4"/>
        <v>141.57900000000001</v>
      </c>
      <c r="Q42" s="427">
        <f t="shared" si="4"/>
        <v>129.60900000000001</v>
      </c>
      <c r="R42" s="426">
        <f t="shared" si="2"/>
        <v>109.40400000000001</v>
      </c>
      <c r="S42" s="428">
        <f t="shared" si="4"/>
        <v>130.13999999999999</v>
      </c>
      <c r="T42" s="426" t="e">
        <f t="shared" si="3"/>
        <v>#REF!</v>
      </c>
      <c r="U42" s="427" t="e">
        <f t="shared" si="3"/>
        <v>#REF!</v>
      </c>
      <c r="V42" s="426" t="e">
        <f t="shared" si="3"/>
        <v>#REF!</v>
      </c>
      <c r="W42" s="428" t="e">
        <f t="shared" si="3"/>
        <v>#REF!</v>
      </c>
    </row>
    <row r="43" spans="1:23" ht="11.45" customHeight="1">
      <c r="A43" s="381"/>
      <c r="B43" s="417">
        <f t="shared" ref="B43:B49" si="5">B42+1</f>
        <v>4</v>
      </c>
      <c r="C43" s="425">
        <f t="shared" si="4"/>
        <v>113.84100000000001</v>
      </c>
      <c r="D43" s="426">
        <f t="shared" si="4"/>
        <v>120.88799999999999</v>
      </c>
      <c r="E43" s="427">
        <f t="shared" si="4"/>
        <v>118.81800000000001</v>
      </c>
      <c r="F43" s="426">
        <f t="shared" si="4"/>
        <v>157.06800000000001</v>
      </c>
      <c r="G43" s="427">
        <f t="shared" si="2"/>
        <v>129.34800000000001</v>
      </c>
      <c r="H43" s="426">
        <f t="shared" si="4"/>
        <v>181.89900000000003</v>
      </c>
      <c r="I43" s="427">
        <f t="shared" si="4"/>
        <v>180.40500000000003</v>
      </c>
      <c r="J43" s="426">
        <f t="shared" si="4"/>
        <v>163.071</v>
      </c>
      <c r="K43" s="427">
        <f t="shared" si="4"/>
        <v>217.827</v>
      </c>
      <c r="L43" s="426">
        <f t="shared" si="4"/>
        <v>262.55700000000002</v>
      </c>
      <c r="M43" s="427">
        <f t="shared" si="4"/>
        <v>254.92500000000001</v>
      </c>
      <c r="N43" s="426">
        <f t="shared" si="4"/>
        <v>147.6</v>
      </c>
      <c r="O43" s="427">
        <f t="shared" si="4"/>
        <v>159.93</v>
      </c>
      <c r="P43" s="426">
        <f t="shared" si="4"/>
        <v>159.714</v>
      </c>
      <c r="Q43" s="427">
        <f t="shared" si="4"/>
        <v>150.90300000000002</v>
      </c>
      <c r="R43" s="426">
        <f t="shared" si="2"/>
        <v>122.87700000000001</v>
      </c>
      <c r="S43" s="428">
        <f t="shared" si="4"/>
        <v>146.81700000000001</v>
      </c>
      <c r="T43" s="426" t="e">
        <f t="shared" si="3"/>
        <v>#REF!</v>
      </c>
      <c r="U43" s="427" t="e">
        <f t="shared" si="3"/>
        <v>#REF!</v>
      </c>
      <c r="V43" s="426" t="e">
        <f t="shared" si="3"/>
        <v>#REF!</v>
      </c>
      <c r="W43" s="428" t="e">
        <f t="shared" si="3"/>
        <v>#REF!</v>
      </c>
    </row>
    <row r="44" spans="1:23" ht="11.45" customHeight="1">
      <c r="A44" s="381"/>
      <c r="B44" s="417">
        <f t="shared" si="5"/>
        <v>5</v>
      </c>
      <c r="C44" s="429">
        <f t="shared" si="4"/>
        <v>127.19700000000002</v>
      </c>
      <c r="D44" s="430">
        <f t="shared" si="4"/>
        <v>145.64700000000002</v>
      </c>
      <c r="E44" s="431">
        <f t="shared" si="4"/>
        <v>135.423</v>
      </c>
      <c r="F44" s="430">
        <f t="shared" si="4"/>
        <v>183.267</v>
      </c>
      <c r="G44" s="431">
        <f t="shared" si="2"/>
        <v>145.88999999999999</v>
      </c>
      <c r="H44" s="430">
        <f t="shared" si="4"/>
        <v>197.11800000000002</v>
      </c>
      <c r="I44" s="431">
        <f t="shared" si="4"/>
        <v>203.45400000000001</v>
      </c>
      <c r="J44" s="430">
        <f t="shared" si="4"/>
        <v>193.815</v>
      </c>
      <c r="K44" s="431">
        <f t="shared" si="4"/>
        <v>239.63399999999999</v>
      </c>
      <c r="L44" s="430">
        <f t="shared" si="4"/>
        <v>291.39299999999997</v>
      </c>
      <c r="M44" s="431">
        <f t="shared" si="4"/>
        <v>286.07400000000001</v>
      </c>
      <c r="N44" s="430">
        <f t="shared" si="4"/>
        <v>179.07300000000001</v>
      </c>
      <c r="O44" s="431">
        <f t="shared" si="4"/>
        <v>193.995</v>
      </c>
      <c r="P44" s="430">
        <f t="shared" si="4"/>
        <v>193.87800000000001</v>
      </c>
      <c r="Q44" s="431">
        <f t="shared" si="4"/>
        <v>189.89100000000002</v>
      </c>
      <c r="R44" s="430">
        <f t="shared" si="2"/>
        <v>138.59100000000001</v>
      </c>
      <c r="S44" s="432">
        <f t="shared" si="4"/>
        <v>164.12400000000002</v>
      </c>
      <c r="T44" s="430" t="e">
        <f t="shared" si="3"/>
        <v>#REF!</v>
      </c>
      <c r="U44" s="431" t="e">
        <f t="shared" si="3"/>
        <v>#REF!</v>
      </c>
      <c r="V44" s="430" t="e">
        <f t="shared" si="3"/>
        <v>#REF!</v>
      </c>
      <c r="W44" s="432" t="e">
        <f t="shared" si="3"/>
        <v>#REF!</v>
      </c>
    </row>
    <row r="45" spans="1:23" ht="11.45" customHeight="1">
      <c r="A45" s="381"/>
      <c r="B45" s="417">
        <f t="shared" si="5"/>
        <v>6</v>
      </c>
      <c r="C45" s="425">
        <f t="shared" si="4"/>
        <v>131.40899999999999</v>
      </c>
      <c r="D45" s="426">
        <f t="shared" si="4"/>
        <v>152.54100000000003</v>
      </c>
      <c r="E45" s="427">
        <f t="shared" si="4"/>
        <v>151.93799999999999</v>
      </c>
      <c r="F45" s="426">
        <f t="shared" si="4"/>
        <v>194.715</v>
      </c>
      <c r="G45" s="427">
        <f t="shared" si="2"/>
        <v>158.40899999999999</v>
      </c>
      <c r="H45" s="426">
        <f t="shared" si="4"/>
        <v>212.994</v>
      </c>
      <c r="I45" s="427">
        <f t="shared" si="4"/>
        <v>222.66900000000001</v>
      </c>
      <c r="J45" s="426">
        <f t="shared" si="4"/>
        <v>204.11099999999999</v>
      </c>
      <c r="K45" s="427">
        <f t="shared" si="4"/>
        <v>270.72899999999998</v>
      </c>
      <c r="L45" s="426">
        <f t="shared" si="4"/>
        <v>308.73600000000005</v>
      </c>
      <c r="M45" s="427">
        <f t="shared" si="4"/>
        <v>304.29900000000004</v>
      </c>
      <c r="N45" s="426">
        <f t="shared" si="4"/>
        <v>189.58500000000001</v>
      </c>
      <c r="O45" s="427">
        <f t="shared" si="4"/>
        <v>212.994</v>
      </c>
      <c r="P45" s="426">
        <f t="shared" si="4"/>
        <v>211.89600000000002</v>
      </c>
      <c r="Q45" s="427">
        <f t="shared" si="4"/>
        <v>199.33200000000002</v>
      </c>
      <c r="R45" s="426">
        <f t="shared" si="2"/>
        <v>150.49799999999999</v>
      </c>
      <c r="S45" s="428">
        <f t="shared" si="4"/>
        <v>191.11500000000001</v>
      </c>
      <c r="T45" s="426" t="e">
        <f t="shared" si="3"/>
        <v>#REF!</v>
      </c>
      <c r="U45" s="427" t="e">
        <f t="shared" si="3"/>
        <v>#REF!</v>
      </c>
      <c r="V45" s="426" t="e">
        <f t="shared" si="3"/>
        <v>#REF!</v>
      </c>
      <c r="W45" s="428" t="e">
        <f t="shared" si="3"/>
        <v>#REF!</v>
      </c>
    </row>
    <row r="46" spans="1:23" ht="11.45" customHeight="1">
      <c r="A46" s="381"/>
      <c r="B46" s="417">
        <f t="shared" si="5"/>
        <v>7</v>
      </c>
      <c r="C46" s="425">
        <f t="shared" si="4"/>
        <v>134.14500000000001</v>
      </c>
      <c r="D46" s="426">
        <f t="shared" si="4"/>
        <v>156.23099999999999</v>
      </c>
      <c r="E46" s="427">
        <f t="shared" si="4"/>
        <v>161.82900000000001</v>
      </c>
      <c r="F46" s="426">
        <f t="shared" si="4"/>
        <v>205.929</v>
      </c>
      <c r="G46" s="427">
        <f t="shared" si="2"/>
        <v>169.60500000000002</v>
      </c>
      <c r="H46" s="426">
        <f t="shared" si="4"/>
        <v>233.49600000000001</v>
      </c>
      <c r="I46" s="427">
        <f t="shared" si="4"/>
        <v>242.37</v>
      </c>
      <c r="J46" s="426">
        <f t="shared" si="4"/>
        <v>222.17400000000001</v>
      </c>
      <c r="K46" s="427">
        <f t="shared" si="4"/>
        <v>300.73500000000001</v>
      </c>
      <c r="L46" s="426">
        <f t="shared" si="4"/>
        <v>332.02800000000002</v>
      </c>
      <c r="M46" s="427">
        <f t="shared" si="4"/>
        <v>339.50700000000001</v>
      </c>
      <c r="N46" s="426">
        <f t="shared" si="4"/>
        <v>201.10500000000002</v>
      </c>
      <c r="O46" s="427">
        <f t="shared" si="4"/>
        <v>231.822</v>
      </c>
      <c r="P46" s="426">
        <f t="shared" si="4"/>
        <v>234.31500000000003</v>
      </c>
      <c r="Q46" s="427">
        <f t="shared" si="4"/>
        <v>210.114</v>
      </c>
      <c r="R46" s="426">
        <f t="shared" si="2"/>
        <v>162.69300000000001</v>
      </c>
      <c r="S46" s="428">
        <f t="shared" si="4"/>
        <v>212.13900000000001</v>
      </c>
      <c r="T46" s="426" t="e">
        <f t="shared" si="3"/>
        <v>#REF!</v>
      </c>
      <c r="U46" s="427" t="e">
        <f t="shared" si="3"/>
        <v>#REF!</v>
      </c>
      <c r="V46" s="426" t="e">
        <f t="shared" si="3"/>
        <v>#REF!</v>
      </c>
      <c r="W46" s="428" t="e">
        <f t="shared" si="3"/>
        <v>#REF!</v>
      </c>
    </row>
    <row r="47" spans="1:23" ht="11.45" customHeight="1">
      <c r="A47" s="381"/>
      <c r="B47" s="417">
        <f t="shared" si="5"/>
        <v>8</v>
      </c>
      <c r="C47" s="425">
        <f t="shared" si="4"/>
        <v>138.07800000000003</v>
      </c>
      <c r="D47" s="426">
        <f t="shared" si="4"/>
        <v>158.48099999999999</v>
      </c>
      <c r="E47" s="427">
        <f t="shared" si="4"/>
        <v>170.06400000000002</v>
      </c>
      <c r="F47" s="426">
        <f t="shared" si="4"/>
        <v>214.95600000000002</v>
      </c>
      <c r="G47" s="427">
        <f t="shared" si="2"/>
        <v>179.41499999999999</v>
      </c>
      <c r="H47" s="426">
        <f t="shared" si="4"/>
        <v>249.876</v>
      </c>
      <c r="I47" s="427">
        <f t="shared" si="4"/>
        <v>261.036</v>
      </c>
      <c r="J47" s="426">
        <f t="shared" si="4"/>
        <v>247.42800000000003</v>
      </c>
      <c r="K47" s="427">
        <f t="shared" si="4"/>
        <v>358.01100000000002</v>
      </c>
      <c r="L47" s="426">
        <f t="shared" si="4"/>
        <v>348.05700000000002</v>
      </c>
      <c r="M47" s="427">
        <f t="shared" si="4"/>
        <v>363.51900000000001</v>
      </c>
      <c r="N47" s="426">
        <f t="shared" si="4"/>
        <v>210.86099999999999</v>
      </c>
      <c r="O47" s="427">
        <f t="shared" si="4"/>
        <v>255.54599999999999</v>
      </c>
      <c r="P47" s="426">
        <f t="shared" si="4"/>
        <v>247.65300000000002</v>
      </c>
      <c r="Q47" s="427">
        <f t="shared" si="4"/>
        <v>216.34200000000001</v>
      </c>
      <c r="R47" s="426">
        <f t="shared" si="2"/>
        <v>172.09800000000001</v>
      </c>
      <c r="S47" s="428">
        <f t="shared" si="4"/>
        <v>232.14600000000002</v>
      </c>
      <c r="T47" s="426" t="e">
        <f t="shared" si="3"/>
        <v>#REF!</v>
      </c>
      <c r="U47" s="427" t="e">
        <f t="shared" si="3"/>
        <v>#REF!</v>
      </c>
      <c r="V47" s="426" t="e">
        <f t="shared" si="3"/>
        <v>#REF!</v>
      </c>
      <c r="W47" s="428" t="e">
        <f t="shared" si="3"/>
        <v>#REF!</v>
      </c>
    </row>
    <row r="48" spans="1:23" ht="11.45" customHeight="1">
      <c r="A48" s="381"/>
      <c r="B48" s="417">
        <f t="shared" si="5"/>
        <v>9</v>
      </c>
      <c r="C48" s="425">
        <f t="shared" si="4"/>
        <v>139.06800000000001</v>
      </c>
      <c r="D48" s="426">
        <f t="shared" si="4"/>
        <v>161.892</v>
      </c>
      <c r="E48" s="427">
        <f t="shared" si="4"/>
        <v>171.35100000000003</v>
      </c>
      <c r="F48" s="426">
        <f t="shared" si="4"/>
        <v>215.87400000000002</v>
      </c>
      <c r="G48" s="427">
        <f t="shared" si="2"/>
        <v>180.34200000000001</v>
      </c>
      <c r="H48" s="426">
        <f t="shared" si="4"/>
        <v>255.14100000000002</v>
      </c>
      <c r="I48" s="427">
        <f t="shared" si="4"/>
        <v>265.49100000000004</v>
      </c>
      <c r="J48" s="426">
        <f t="shared" si="4"/>
        <v>251.30700000000002</v>
      </c>
      <c r="K48" s="427">
        <f t="shared" si="4"/>
        <v>363.69000000000005</v>
      </c>
      <c r="L48" s="426">
        <f t="shared" si="4"/>
        <v>354.25800000000004</v>
      </c>
      <c r="M48" s="427">
        <f t="shared" si="4"/>
        <v>377.46000000000004</v>
      </c>
      <c r="N48" s="426">
        <f t="shared" si="4"/>
        <v>211.86</v>
      </c>
      <c r="O48" s="427">
        <f t="shared" si="4"/>
        <v>263.11500000000001</v>
      </c>
      <c r="P48" s="426">
        <f t="shared" si="4"/>
        <v>249.93</v>
      </c>
      <c r="Q48" s="427">
        <f t="shared" si="4"/>
        <v>218.91600000000003</v>
      </c>
      <c r="R48" s="426">
        <f t="shared" si="2"/>
        <v>174.654</v>
      </c>
      <c r="S48" s="428">
        <f t="shared" si="4"/>
        <v>259.137</v>
      </c>
      <c r="T48" s="426" t="e">
        <f t="shared" si="3"/>
        <v>#REF!</v>
      </c>
      <c r="U48" s="427" t="e">
        <f t="shared" si="3"/>
        <v>#REF!</v>
      </c>
      <c r="V48" s="426" t="e">
        <f t="shared" si="3"/>
        <v>#REF!</v>
      </c>
      <c r="W48" s="428" t="e">
        <f t="shared" si="3"/>
        <v>#REF!</v>
      </c>
    </row>
    <row r="49" spans="1:23" ht="11.45" customHeight="1" thickBot="1">
      <c r="A49" s="381"/>
      <c r="B49" s="433">
        <f t="shared" si="5"/>
        <v>10</v>
      </c>
      <c r="C49" s="434">
        <f t="shared" si="4"/>
        <v>140.02200000000002</v>
      </c>
      <c r="D49" s="435">
        <f t="shared" si="4"/>
        <v>162.89100000000002</v>
      </c>
      <c r="E49" s="436">
        <f t="shared" si="4"/>
        <v>174.53700000000001</v>
      </c>
      <c r="F49" s="435">
        <f t="shared" si="4"/>
        <v>217.233</v>
      </c>
      <c r="G49" s="436">
        <f t="shared" si="2"/>
        <v>183.31200000000001</v>
      </c>
      <c r="H49" s="435">
        <f t="shared" si="4"/>
        <v>257.58</v>
      </c>
      <c r="I49" s="436">
        <f t="shared" si="4"/>
        <v>274.38300000000004</v>
      </c>
      <c r="J49" s="435">
        <f t="shared" si="4"/>
        <v>252.279</v>
      </c>
      <c r="K49" s="436">
        <f t="shared" si="4"/>
        <v>364.91400000000004</v>
      </c>
      <c r="L49" s="435">
        <f t="shared" si="4"/>
        <v>355.75200000000001</v>
      </c>
      <c r="M49" s="436">
        <f t="shared" si="4"/>
        <v>384.92099999999999</v>
      </c>
      <c r="N49" s="435">
        <f t="shared" si="4"/>
        <v>213.12</v>
      </c>
      <c r="O49" s="436">
        <f t="shared" si="4"/>
        <v>264.35700000000003</v>
      </c>
      <c r="P49" s="435">
        <f t="shared" si="4"/>
        <v>250.77599999999998</v>
      </c>
      <c r="Q49" s="436">
        <f t="shared" si="4"/>
        <v>219.92400000000001</v>
      </c>
      <c r="R49" s="435">
        <f t="shared" si="2"/>
        <v>177.53399999999999</v>
      </c>
      <c r="S49" s="437">
        <f t="shared" si="4"/>
        <v>272.08800000000002</v>
      </c>
      <c r="T49" s="435" t="e">
        <f t="shared" si="3"/>
        <v>#REF!</v>
      </c>
      <c r="U49" s="436" t="e">
        <f t="shared" si="3"/>
        <v>#REF!</v>
      </c>
      <c r="V49" s="435" t="e">
        <f t="shared" si="3"/>
        <v>#REF!</v>
      </c>
      <c r="W49" s="437" t="e">
        <f t="shared" si="3"/>
        <v>#REF!</v>
      </c>
    </row>
    <row r="50" spans="1:23">
      <c r="A50" s="299"/>
      <c r="B50" s="405"/>
      <c r="C50" s="381"/>
      <c r="D50" s="381"/>
      <c r="E50" s="381"/>
      <c r="F50" s="381"/>
      <c r="G50" s="381"/>
      <c r="H50" s="381"/>
      <c r="I50" s="381"/>
      <c r="J50" s="381"/>
      <c r="K50" s="381"/>
      <c r="L50" s="381"/>
      <c r="M50" s="381"/>
      <c r="N50" s="381"/>
      <c r="O50" s="381"/>
      <c r="P50" s="381"/>
      <c r="Q50" s="381"/>
      <c r="R50" s="381"/>
      <c r="S50" s="381"/>
      <c r="T50" s="381"/>
      <c r="U50" s="381"/>
      <c r="V50" s="299"/>
      <c r="W50" s="299"/>
    </row>
    <row r="51" spans="1:23" ht="12.75" customHeight="1" thickBot="1">
      <c r="A51" s="381"/>
      <c r="B51" s="438" t="s">
        <v>4</v>
      </c>
      <c r="C51" s="405"/>
      <c r="D51" s="299"/>
      <c r="E51" s="405"/>
      <c r="F51" s="405"/>
      <c r="G51" s="405"/>
      <c r="H51" s="381"/>
      <c r="I51" s="381"/>
      <c r="J51" s="381"/>
      <c r="K51" s="381"/>
      <c r="L51" s="381"/>
      <c r="M51" s="381"/>
      <c r="N51" s="381"/>
      <c r="O51" s="381"/>
      <c r="P51" s="381"/>
      <c r="Q51" s="381"/>
      <c r="R51" s="381"/>
      <c r="S51" s="381"/>
      <c r="T51" s="381"/>
      <c r="U51" s="381"/>
      <c r="V51" s="299"/>
      <c r="W51" s="299"/>
    </row>
    <row r="52" spans="1:23" ht="15.75" thickBot="1">
      <c r="A52" s="439"/>
      <c r="B52" s="440"/>
      <c r="C52" s="407" t="s">
        <v>5</v>
      </c>
      <c r="D52" s="408"/>
      <c r="E52" s="408"/>
      <c r="F52" s="408"/>
      <c r="G52" s="408"/>
      <c r="H52" s="408"/>
      <c r="I52" s="408"/>
      <c r="J52" s="408"/>
      <c r="K52" s="408"/>
      <c r="L52" s="408"/>
      <c r="M52" s="408"/>
      <c r="N52" s="408"/>
      <c r="O52" s="408"/>
      <c r="P52" s="408"/>
      <c r="Q52" s="408"/>
      <c r="R52" s="408"/>
      <c r="S52" s="409"/>
      <c r="T52" s="408"/>
      <c r="U52" s="408"/>
      <c r="V52" s="408"/>
      <c r="W52" s="409"/>
    </row>
    <row r="53" spans="1:23" ht="15.75" thickBot="1">
      <c r="A53" s="439"/>
      <c r="B53" s="410"/>
      <c r="C53" s="411">
        <v>81</v>
      </c>
      <c r="D53" s="412">
        <v>82</v>
      </c>
      <c r="E53" s="413">
        <v>84</v>
      </c>
      <c r="F53" s="412">
        <v>901</v>
      </c>
      <c r="G53" s="413">
        <v>902</v>
      </c>
      <c r="H53" s="412">
        <v>903</v>
      </c>
      <c r="I53" s="413">
        <v>904</v>
      </c>
      <c r="J53" s="412">
        <v>905</v>
      </c>
      <c r="K53" s="413">
        <v>906</v>
      </c>
      <c r="L53" s="412">
        <v>907</v>
      </c>
      <c r="M53" s="413">
        <v>908</v>
      </c>
      <c r="N53" s="412">
        <v>909</v>
      </c>
      <c r="O53" s="413">
        <v>911</v>
      </c>
      <c r="P53" s="412">
        <v>912</v>
      </c>
      <c r="Q53" s="413">
        <v>913</v>
      </c>
      <c r="R53" s="412">
        <v>920</v>
      </c>
      <c r="S53" s="414">
        <v>921</v>
      </c>
      <c r="T53" s="412"/>
      <c r="U53" s="413"/>
      <c r="V53" s="412"/>
      <c r="W53" s="414"/>
    </row>
    <row r="54" spans="1:23" ht="12.6" customHeight="1">
      <c r="A54" s="439"/>
      <c r="B54" s="417">
        <v>1</v>
      </c>
      <c r="C54" s="441">
        <f t="shared" ref="C54:S68" si="6">MAX((1-C$12)*C162,C$162*(1-C$19))</f>
        <v>29.146094999999999</v>
      </c>
      <c r="D54" s="442">
        <f t="shared" si="6"/>
        <v>31.763820000000003</v>
      </c>
      <c r="E54" s="443">
        <f t="shared" si="6"/>
        <v>29.353005</v>
      </c>
      <c r="F54" s="442">
        <f t="shared" si="6"/>
        <v>35.682570000000005</v>
      </c>
      <c r="G54" s="443">
        <f t="shared" si="6"/>
        <v>33.930105000000005</v>
      </c>
      <c r="H54" s="442">
        <f t="shared" si="6"/>
        <v>42.369525000000003</v>
      </c>
      <c r="I54" s="443">
        <f t="shared" si="6"/>
        <v>38.58558</v>
      </c>
      <c r="J54" s="442">
        <f t="shared" si="6"/>
        <v>37.027484999999999</v>
      </c>
      <c r="K54" s="443">
        <f t="shared" si="6"/>
        <v>45.780405000000002</v>
      </c>
      <c r="L54" s="442">
        <f t="shared" si="6"/>
        <v>57.063270000000003</v>
      </c>
      <c r="M54" s="443">
        <f t="shared" si="6"/>
        <v>59.549325000000003</v>
      </c>
      <c r="N54" s="442">
        <f t="shared" si="6"/>
        <v>32.886150000000001</v>
      </c>
      <c r="O54" s="443">
        <f t="shared" si="6"/>
        <v>40.102919999999997</v>
      </c>
      <c r="P54" s="442">
        <f t="shared" si="6"/>
        <v>38.112195</v>
      </c>
      <c r="Q54" s="443">
        <f t="shared" si="6"/>
        <v>34.237335000000002</v>
      </c>
      <c r="R54" s="442">
        <f t="shared" si="6"/>
        <v>32.230935000000002</v>
      </c>
      <c r="S54" s="444">
        <f t="shared" si="6"/>
        <v>34.666829999999997</v>
      </c>
      <c r="T54" s="445" t="e">
        <f t="shared" ref="T54:W69" si="7">MAX((1-T$12)*T162,T$162-T$19)</f>
        <v>#REF!</v>
      </c>
      <c r="U54" s="446" t="e">
        <f t="shared" si="7"/>
        <v>#REF!</v>
      </c>
      <c r="V54" s="445" t="e">
        <f t="shared" si="7"/>
        <v>#REF!</v>
      </c>
      <c r="W54" s="447" t="e">
        <f t="shared" si="7"/>
        <v>#REF!</v>
      </c>
    </row>
    <row r="55" spans="1:23" ht="11.45" customHeight="1">
      <c r="A55" s="439"/>
      <c r="B55" s="417">
        <f>+B54+1</f>
        <v>2</v>
      </c>
      <c r="C55" s="425">
        <f t="shared" si="6"/>
        <v>32.058509999999998</v>
      </c>
      <c r="D55" s="426">
        <f t="shared" si="6"/>
        <v>35.036760000000001</v>
      </c>
      <c r="E55" s="427">
        <f t="shared" si="6"/>
        <v>33.105600000000003</v>
      </c>
      <c r="F55" s="426">
        <f t="shared" si="6"/>
        <v>40.532415</v>
      </c>
      <c r="G55" s="427">
        <f t="shared" si="6"/>
        <v>36.604260000000004</v>
      </c>
      <c r="H55" s="426">
        <f t="shared" si="6"/>
        <v>49.99071</v>
      </c>
      <c r="I55" s="427">
        <f t="shared" si="6"/>
        <v>47.134724999999996</v>
      </c>
      <c r="J55" s="426">
        <f t="shared" si="6"/>
        <v>42.955770000000001</v>
      </c>
      <c r="K55" s="427">
        <f t="shared" si="6"/>
        <v>55.060004999999997</v>
      </c>
      <c r="L55" s="426">
        <f t="shared" si="6"/>
        <v>64.997955000000005</v>
      </c>
      <c r="M55" s="427">
        <f t="shared" si="6"/>
        <v>65.700194999999994</v>
      </c>
      <c r="N55" s="426">
        <f t="shared" si="6"/>
        <v>37.388010000000001</v>
      </c>
      <c r="O55" s="427">
        <f t="shared" si="6"/>
        <v>45.432420000000008</v>
      </c>
      <c r="P55" s="426">
        <f t="shared" si="6"/>
        <v>43.786545000000004</v>
      </c>
      <c r="Q55" s="427">
        <f t="shared" si="6"/>
        <v>39.394410000000001</v>
      </c>
      <c r="R55" s="426">
        <f t="shared" si="6"/>
        <v>34.265549999999998</v>
      </c>
      <c r="S55" s="428">
        <f t="shared" si="6"/>
        <v>42.137535</v>
      </c>
      <c r="T55" s="426" t="e">
        <f t="shared" si="7"/>
        <v>#REF!</v>
      </c>
      <c r="U55" s="427" t="e">
        <f t="shared" si="7"/>
        <v>#REF!</v>
      </c>
      <c r="V55" s="426" t="e">
        <f t="shared" si="7"/>
        <v>#REF!</v>
      </c>
      <c r="W55" s="428" t="e">
        <f t="shared" si="7"/>
        <v>#REF!</v>
      </c>
    </row>
    <row r="56" spans="1:23" ht="11.45" customHeight="1">
      <c r="A56" s="439"/>
      <c r="B56" s="417">
        <f t="shared" ref="B56:B89" si="8">+B55+1</f>
        <v>3</v>
      </c>
      <c r="C56" s="425">
        <f t="shared" si="6"/>
        <v>35.936504999999997</v>
      </c>
      <c r="D56" s="426">
        <f t="shared" si="6"/>
        <v>38.256405000000001</v>
      </c>
      <c r="E56" s="427">
        <f t="shared" si="6"/>
        <v>36.823710000000005</v>
      </c>
      <c r="F56" s="426">
        <f t="shared" si="6"/>
        <v>47.087700000000005</v>
      </c>
      <c r="G56" s="427">
        <f t="shared" si="6"/>
        <v>40.112324999999998</v>
      </c>
      <c r="H56" s="426">
        <f t="shared" si="6"/>
        <v>55.730895000000004</v>
      </c>
      <c r="I56" s="427">
        <f t="shared" si="6"/>
        <v>54.141450000000006</v>
      </c>
      <c r="J56" s="426">
        <f t="shared" si="6"/>
        <v>49.837094999999998</v>
      </c>
      <c r="K56" s="427">
        <f t="shared" si="6"/>
        <v>64.408574999999999</v>
      </c>
      <c r="L56" s="426">
        <f t="shared" si="6"/>
        <v>78.343649999999997</v>
      </c>
      <c r="M56" s="427">
        <f t="shared" si="6"/>
        <v>74.713319999999996</v>
      </c>
      <c r="N56" s="426">
        <f t="shared" si="6"/>
        <v>44.22231</v>
      </c>
      <c r="O56" s="427">
        <f t="shared" si="6"/>
        <v>50.674140000000001</v>
      </c>
      <c r="P56" s="426">
        <f t="shared" si="6"/>
        <v>49.316685</v>
      </c>
      <c r="Q56" s="427">
        <f t="shared" si="6"/>
        <v>45.147134999999999</v>
      </c>
      <c r="R56" s="426">
        <f t="shared" si="6"/>
        <v>38.109059999999999</v>
      </c>
      <c r="S56" s="428">
        <f t="shared" si="6"/>
        <v>45.332099999999997</v>
      </c>
      <c r="T56" s="426" t="e">
        <f t="shared" si="7"/>
        <v>#REF!</v>
      </c>
      <c r="U56" s="427" t="e">
        <f t="shared" si="7"/>
        <v>#REF!</v>
      </c>
      <c r="V56" s="426" t="e">
        <f t="shared" si="7"/>
        <v>#REF!</v>
      </c>
      <c r="W56" s="428" t="e">
        <f t="shared" si="7"/>
        <v>#REF!</v>
      </c>
    </row>
    <row r="57" spans="1:23" ht="11.45" customHeight="1">
      <c r="A57" s="439"/>
      <c r="B57" s="417">
        <f t="shared" si="8"/>
        <v>4</v>
      </c>
      <c r="C57" s="425">
        <f t="shared" si="6"/>
        <v>39.654615</v>
      </c>
      <c r="D57" s="426">
        <f t="shared" si="6"/>
        <v>42.109319999999997</v>
      </c>
      <c r="E57" s="427">
        <f t="shared" si="6"/>
        <v>41.388270000000006</v>
      </c>
      <c r="F57" s="426">
        <f t="shared" si="6"/>
        <v>54.712020000000003</v>
      </c>
      <c r="G57" s="427">
        <f t="shared" si="6"/>
        <v>45.056220000000003</v>
      </c>
      <c r="H57" s="426">
        <f t="shared" si="6"/>
        <v>63.361485000000002</v>
      </c>
      <c r="I57" s="427">
        <f t="shared" si="6"/>
        <v>62.841075000000004</v>
      </c>
      <c r="J57" s="426">
        <f t="shared" si="6"/>
        <v>56.803064999999997</v>
      </c>
      <c r="K57" s="427">
        <f t="shared" si="6"/>
        <v>75.876405000000005</v>
      </c>
      <c r="L57" s="426">
        <f t="shared" si="6"/>
        <v>91.457355000000007</v>
      </c>
      <c r="M57" s="427">
        <f t="shared" si="6"/>
        <v>88.798874999999995</v>
      </c>
      <c r="N57" s="426">
        <f t="shared" si="6"/>
        <v>51.414000000000001</v>
      </c>
      <c r="O57" s="427">
        <f t="shared" si="6"/>
        <v>55.708950000000009</v>
      </c>
      <c r="P57" s="426">
        <f t="shared" si="6"/>
        <v>55.633710000000001</v>
      </c>
      <c r="Q57" s="427">
        <f t="shared" si="6"/>
        <v>52.564545000000003</v>
      </c>
      <c r="R57" s="426">
        <f t="shared" si="6"/>
        <v>42.802154999999999</v>
      </c>
      <c r="S57" s="428">
        <f t="shared" si="6"/>
        <v>51.141255000000001</v>
      </c>
      <c r="T57" s="426" t="e">
        <f t="shared" si="7"/>
        <v>#REF!</v>
      </c>
      <c r="U57" s="427" t="e">
        <f t="shared" si="7"/>
        <v>#REF!</v>
      </c>
      <c r="V57" s="426" t="e">
        <f t="shared" si="7"/>
        <v>#REF!</v>
      </c>
      <c r="W57" s="428" t="e">
        <f t="shared" si="7"/>
        <v>#REF!</v>
      </c>
    </row>
    <row r="58" spans="1:23" ht="11.45" customHeight="1">
      <c r="A58" s="439"/>
      <c r="B58" s="448">
        <f t="shared" si="8"/>
        <v>5</v>
      </c>
      <c r="C58" s="425">
        <f t="shared" si="6"/>
        <v>44.306955000000002</v>
      </c>
      <c r="D58" s="426">
        <f t="shared" si="6"/>
        <v>50.733705000000008</v>
      </c>
      <c r="E58" s="427">
        <f t="shared" si="6"/>
        <v>47.172345</v>
      </c>
      <c r="F58" s="426">
        <f t="shared" si="6"/>
        <v>63.838004999999995</v>
      </c>
      <c r="G58" s="427">
        <f t="shared" si="6"/>
        <v>50.818349999999995</v>
      </c>
      <c r="H58" s="426">
        <f t="shared" si="6"/>
        <v>68.662770000000009</v>
      </c>
      <c r="I58" s="427">
        <f t="shared" si="6"/>
        <v>70.869810000000001</v>
      </c>
      <c r="J58" s="426">
        <f t="shared" si="6"/>
        <v>67.512225000000001</v>
      </c>
      <c r="K58" s="427">
        <f t="shared" si="6"/>
        <v>83.47251</v>
      </c>
      <c r="L58" s="426">
        <f t="shared" si="6"/>
        <v>101.50189499999999</v>
      </c>
      <c r="M58" s="427">
        <f t="shared" si="6"/>
        <v>99.649110000000007</v>
      </c>
      <c r="N58" s="426">
        <f t="shared" si="6"/>
        <v>62.377094999999997</v>
      </c>
      <c r="O58" s="427">
        <f t="shared" si="6"/>
        <v>67.574925000000007</v>
      </c>
      <c r="P58" s="426">
        <f t="shared" si="6"/>
        <v>67.534170000000003</v>
      </c>
      <c r="Q58" s="427">
        <f t="shared" si="6"/>
        <v>66.145364999999998</v>
      </c>
      <c r="R58" s="426">
        <f t="shared" si="6"/>
        <v>48.275865000000003</v>
      </c>
      <c r="S58" s="428">
        <f t="shared" si="6"/>
        <v>57.169860000000007</v>
      </c>
      <c r="T58" s="430" t="e">
        <f t="shared" si="7"/>
        <v>#REF!</v>
      </c>
      <c r="U58" s="431" t="e">
        <f t="shared" si="7"/>
        <v>#REF!</v>
      </c>
      <c r="V58" s="430" t="e">
        <f t="shared" si="7"/>
        <v>#REF!</v>
      </c>
      <c r="W58" s="432" t="e">
        <f t="shared" si="7"/>
        <v>#REF!</v>
      </c>
    </row>
    <row r="59" spans="1:23" ht="11.45" customHeight="1">
      <c r="A59" s="439"/>
      <c r="B59" s="417">
        <f t="shared" si="8"/>
        <v>6</v>
      </c>
      <c r="C59" s="425">
        <f t="shared" si="6"/>
        <v>45.774134999999994</v>
      </c>
      <c r="D59" s="426">
        <f t="shared" si="6"/>
        <v>53.135115000000006</v>
      </c>
      <c r="E59" s="427">
        <f t="shared" si="6"/>
        <v>52.925069999999998</v>
      </c>
      <c r="F59" s="426">
        <f t="shared" si="6"/>
        <v>67.825724999999991</v>
      </c>
      <c r="G59" s="427">
        <f t="shared" si="6"/>
        <v>55.179134999999995</v>
      </c>
      <c r="H59" s="426">
        <f t="shared" si="6"/>
        <v>74.192909999999998</v>
      </c>
      <c r="I59" s="427">
        <f t="shared" si="6"/>
        <v>77.563034999999999</v>
      </c>
      <c r="J59" s="426">
        <f t="shared" si="6"/>
        <v>71.098664999999997</v>
      </c>
      <c r="K59" s="427">
        <f t="shared" si="6"/>
        <v>94.303934999999996</v>
      </c>
      <c r="L59" s="426">
        <f t="shared" si="6"/>
        <v>107.54304</v>
      </c>
      <c r="M59" s="427">
        <f t="shared" si="6"/>
        <v>105.997485</v>
      </c>
      <c r="N59" s="426">
        <f t="shared" si="6"/>
        <v>66.038775000000001</v>
      </c>
      <c r="O59" s="427">
        <f t="shared" si="6"/>
        <v>74.192909999999998</v>
      </c>
      <c r="P59" s="426">
        <f t="shared" si="6"/>
        <v>73.81044</v>
      </c>
      <c r="Q59" s="427">
        <f t="shared" si="6"/>
        <v>69.433980000000005</v>
      </c>
      <c r="R59" s="426">
        <f t="shared" si="6"/>
        <v>52.423470000000002</v>
      </c>
      <c r="S59" s="428">
        <f t="shared" si="6"/>
        <v>66.571725000000001</v>
      </c>
      <c r="T59" s="426" t="e">
        <f t="shared" si="7"/>
        <v>#REF!</v>
      </c>
      <c r="U59" s="427" t="e">
        <f t="shared" si="7"/>
        <v>#REF!</v>
      </c>
      <c r="V59" s="426" t="e">
        <f t="shared" si="7"/>
        <v>#REF!</v>
      </c>
      <c r="W59" s="428" t="e">
        <f t="shared" si="7"/>
        <v>#REF!</v>
      </c>
    </row>
    <row r="60" spans="1:23" ht="11.45" customHeight="1">
      <c r="A60" s="439"/>
      <c r="B60" s="417">
        <f t="shared" si="8"/>
        <v>7</v>
      </c>
      <c r="C60" s="425">
        <f t="shared" si="6"/>
        <v>46.727175000000003</v>
      </c>
      <c r="D60" s="426">
        <f t="shared" si="6"/>
        <v>54.420465</v>
      </c>
      <c r="E60" s="427">
        <f t="shared" si="6"/>
        <v>56.370435000000001</v>
      </c>
      <c r="F60" s="426">
        <f t="shared" si="6"/>
        <v>71.731935000000007</v>
      </c>
      <c r="G60" s="427">
        <f t="shared" si="6"/>
        <v>59.079075000000003</v>
      </c>
      <c r="H60" s="426">
        <f t="shared" si="6"/>
        <v>81.334440000000001</v>
      </c>
      <c r="I60" s="427">
        <f t="shared" si="6"/>
        <v>84.425550000000001</v>
      </c>
      <c r="J60" s="426">
        <f t="shared" si="6"/>
        <v>77.390610000000009</v>
      </c>
      <c r="K60" s="427">
        <f t="shared" si="6"/>
        <v>104.75602500000001</v>
      </c>
      <c r="L60" s="426">
        <f t="shared" si="6"/>
        <v>115.65642000000001</v>
      </c>
      <c r="M60" s="427">
        <f t="shared" si="6"/>
        <v>118.261605</v>
      </c>
      <c r="N60" s="426">
        <f t="shared" si="6"/>
        <v>70.051575</v>
      </c>
      <c r="O60" s="427">
        <f t="shared" si="6"/>
        <v>80.751329999999996</v>
      </c>
      <c r="P60" s="426">
        <f t="shared" si="6"/>
        <v>81.619725000000003</v>
      </c>
      <c r="Q60" s="427">
        <f t="shared" si="6"/>
        <v>73.189710000000005</v>
      </c>
      <c r="R60" s="426">
        <f t="shared" si="6"/>
        <v>56.671395000000004</v>
      </c>
      <c r="S60" s="428">
        <f t="shared" si="6"/>
        <v>73.895085000000009</v>
      </c>
      <c r="T60" s="426" t="e">
        <f t="shared" si="7"/>
        <v>#REF!</v>
      </c>
      <c r="U60" s="427" t="e">
        <f t="shared" si="7"/>
        <v>#REF!</v>
      </c>
      <c r="V60" s="426" t="e">
        <f t="shared" si="7"/>
        <v>#REF!</v>
      </c>
      <c r="W60" s="428" t="e">
        <f t="shared" si="7"/>
        <v>#REF!</v>
      </c>
    </row>
    <row r="61" spans="1:23" ht="11.45" customHeight="1">
      <c r="A61" s="439"/>
      <c r="B61" s="417">
        <f t="shared" si="8"/>
        <v>8</v>
      </c>
      <c r="C61" s="425">
        <f t="shared" si="6"/>
        <v>48.097170000000006</v>
      </c>
      <c r="D61" s="426">
        <f t="shared" si="6"/>
        <v>55.204214999999998</v>
      </c>
      <c r="E61" s="427">
        <f t="shared" si="6"/>
        <v>59.238960000000006</v>
      </c>
      <c r="F61" s="426">
        <f t="shared" si="6"/>
        <v>74.876339999999999</v>
      </c>
      <c r="G61" s="427">
        <f t="shared" si="6"/>
        <v>62.496224999999995</v>
      </c>
      <c r="H61" s="426">
        <f t="shared" si="6"/>
        <v>87.040139999999994</v>
      </c>
      <c r="I61" s="427">
        <f t="shared" si="6"/>
        <v>90.927540000000008</v>
      </c>
      <c r="J61" s="426">
        <f t="shared" si="6"/>
        <v>86.187420000000003</v>
      </c>
      <c r="K61" s="427">
        <f t="shared" si="6"/>
        <v>124.707165</v>
      </c>
      <c r="L61" s="426">
        <f t="shared" si="6"/>
        <v>121.23985500000001</v>
      </c>
      <c r="M61" s="427">
        <f t="shared" si="6"/>
        <v>126.62578500000001</v>
      </c>
      <c r="N61" s="426">
        <f t="shared" si="6"/>
        <v>73.449915000000004</v>
      </c>
      <c r="O61" s="427">
        <f t="shared" si="6"/>
        <v>89.015190000000004</v>
      </c>
      <c r="P61" s="426">
        <f t="shared" si="6"/>
        <v>86.265795000000011</v>
      </c>
      <c r="Q61" s="427">
        <f t="shared" si="6"/>
        <v>75.359129999999993</v>
      </c>
      <c r="R61" s="426">
        <f t="shared" si="6"/>
        <v>59.947470000000003</v>
      </c>
      <c r="S61" s="428">
        <f t="shared" si="6"/>
        <v>80.864189999999994</v>
      </c>
      <c r="T61" s="426" t="e">
        <f t="shared" si="7"/>
        <v>#REF!</v>
      </c>
      <c r="U61" s="427" t="e">
        <f t="shared" si="7"/>
        <v>#REF!</v>
      </c>
      <c r="V61" s="426" t="e">
        <f t="shared" si="7"/>
        <v>#REF!</v>
      </c>
      <c r="W61" s="428" t="e">
        <f t="shared" si="7"/>
        <v>#REF!</v>
      </c>
    </row>
    <row r="62" spans="1:23" ht="11.45" customHeight="1">
      <c r="A62" s="439"/>
      <c r="B62" s="417">
        <f t="shared" si="8"/>
        <v>9</v>
      </c>
      <c r="C62" s="425">
        <f t="shared" si="6"/>
        <v>48.442020000000007</v>
      </c>
      <c r="D62" s="426">
        <f t="shared" si="6"/>
        <v>56.392379999999996</v>
      </c>
      <c r="E62" s="427">
        <f t="shared" si="6"/>
        <v>59.687265000000004</v>
      </c>
      <c r="F62" s="426">
        <f t="shared" si="6"/>
        <v>75.196110000000004</v>
      </c>
      <c r="G62" s="427">
        <f t="shared" si="6"/>
        <v>62.819130000000001</v>
      </c>
      <c r="H62" s="426">
        <f t="shared" si="6"/>
        <v>88.874115000000003</v>
      </c>
      <c r="I62" s="427">
        <f t="shared" si="6"/>
        <v>92.479365000000001</v>
      </c>
      <c r="J62" s="426">
        <f t="shared" si="6"/>
        <v>87.538605000000004</v>
      </c>
      <c r="K62" s="427">
        <f t="shared" si="6"/>
        <v>126.68535000000001</v>
      </c>
      <c r="L62" s="426">
        <f t="shared" si="6"/>
        <v>123.39987000000001</v>
      </c>
      <c r="M62" s="427">
        <f t="shared" si="6"/>
        <v>131.48190000000002</v>
      </c>
      <c r="N62" s="426">
        <f t="shared" si="6"/>
        <v>73.797899999999998</v>
      </c>
      <c r="O62" s="427">
        <f t="shared" si="6"/>
        <v>91.651725000000013</v>
      </c>
      <c r="P62" s="426">
        <f t="shared" si="6"/>
        <v>87.058949999999996</v>
      </c>
      <c r="Q62" s="427">
        <f t="shared" si="6"/>
        <v>76.255740000000003</v>
      </c>
      <c r="R62" s="426">
        <f t="shared" si="6"/>
        <v>60.837809999999998</v>
      </c>
      <c r="S62" s="428">
        <f t="shared" si="6"/>
        <v>90.266055000000009</v>
      </c>
      <c r="T62" s="426" t="e">
        <f t="shared" si="7"/>
        <v>#REF!</v>
      </c>
      <c r="U62" s="427" t="e">
        <f t="shared" si="7"/>
        <v>#REF!</v>
      </c>
      <c r="V62" s="426" t="e">
        <f t="shared" si="7"/>
        <v>#REF!</v>
      </c>
      <c r="W62" s="428" t="e">
        <f t="shared" si="7"/>
        <v>#REF!</v>
      </c>
    </row>
    <row r="63" spans="1:23" ht="11.45" customHeight="1">
      <c r="A63" s="439"/>
      <c r="B63" s="448">
        <f t="shared" si="8"/>
        <v>10</v>
      </c>
      <c r="C63" s="425">
        <f t="shared" si="6"/>
        <v>48.774330000000006</v>
      </c>
      <c r="D63" s="426">
        <f t="shared" si="6"/>
        <v>56.740365000000004</v>
      </c>
      <c r="E63" s="427">
        <f t="shared" si="6"/>
        <v>60.797055</v>
      </c>
      <c r="F63" s="426">
        <f t="shared" si="6"/>
        <v>75.669494999999998</v>
      </c>
      <c r="G63" s="427">
        <f t="shared" si="6"/>
        <v>63.853680000000004</v>
      </c>
      <c r="H63" s="426">
        <f t="shared" si="6"/>
        <v>89.723699999999994</v>
      </c>
      <c r="I63" s="427">
        <f t="shared" si="6"/>
        <v>95.576745000000003</v>
      </c>
      <c r="J63" s="426">
        <f t="shared" si="6"/>
        <v>87.877184999999997</v>
      </c>
      <c r="K63" s="427">
        <f t="shared" si="6"/>
        <v>127.11171000000002</v>
      </c>
      <c r="L63" s="426">
        <f t="shared" si="6"/>
        <v>123.92028000000001</v>
      </c>
      <c r="M63" s="427">
        <f t="shared" si="6"/>
        <v>134.080815</v>
      </c>
      <c r="N63" s="426">
        <f t="shared" si="6"/>
        <v>74.236800000000002</v>
      </c>
      <c r="O63" s="427">
        <f t="shared" si="6"/>
        <v>92.084355000000002</v>
      </c>
      <c r="P63" s="426">
        <f t="shared" si="6"/>
        <v>87.353639999999999</v>
      </c>
      <c r="Q63" s="427">
        <f t="shared" si="6"/>
        <v>76.606859999999998</v>
      </c>
      <c r="R63" s="426">
        <f t="shared" si="6"/>
        <v>61.841009999999997</v>
      </c>
      <c r="S63" s="428">
        <f t="shared" si="6"/>
        <v>94.777320000000003</v>
      </c>
      <c r="T63" s="430" t="e">
        <f t="shared" si="7"/>
        <v>#REF!</v>
      </c>
      <c r="U63" s="431" t="e">
        <f t="shared" si="7"/>
        <v>#REF!</v>
      </c>
      <c r="V63" s="430" t="e">
        <f t="shared" si="7"/>
        <v>#REF!</v>
      </c>
      <c r="W63" s="432" t="e">
        <f t="shared" si="7"/>
        <v>#REF!</v>
      </c>
    </row>
    <row r="64" spans="1:23" ht="11.45" customHeight="1">
      <c r="A64" s="439"/>
      <c r="B64" s="417">
        <f t="shared" si="8"/>
        <v>11</v>
      </c>
      <c r="C64" s="425">
        <f t="shared" si="6"/>
        <v>49.918604999999999</v>
      </c>
      <c r="D64" s="426">
        <f t="shared" si="6"/>
        <v>57.408120000000004</v>
      </c>
      <c r="E64" s="427">
        <f t="shared" si="6"/>
        <v>62.728214999999999</v>
      </c>
      <c r="F64" s="426">
        <f t="shared" si="6"/>
        <v>76.403085000000004</v>
      </c>
      <c r="G64" s="427">
        <f t="shared" si="6"/>
        <v>66.92598000000001</v>
      </c>
      <c r="H64" s="426">
        <f t="shared" si="6"/>
        <v>90.679874999999996</v>
      </c>
      <c r="I64" s="427">
        <f t="shared" si="6"/>
        <v>96.677130000000005</v>
      </c>
      <c r="J64" s="426">
        <f t="shared" si="6"/>
        <v>91.35390000000001</v>
      </c>
      <c r="K64" s="427">
        <f t="shared" si="6"/>
        <v>132.07441500000002</v>
      </c>
      <c r="L64" s="426">
        <f t="shared" si="6"/>
        <v>125.97684000000001</v>
      </c>
      <c r="M64" s="427">
        <f t="shared" si="6"/>
        <v>134.39117999999999</v>
      </c>
      <c r="N64" s="426">
        <f t="shared" si="6"/>
        <v>76.86079500000001</v>
      </c>
      <c r="O64" s="427">
        <f t="shared" si="6"/>
        <v>93.623639999999995</v>
      </c>
      <c r="P64" s="426">
        <f t="shared" si="6"/>
        <v>89.949420000000003</v>
      </c>
      <c r="Q64" s="427">
        <f t="shared" si="6"/>
        <v>78.437700000000007</v>
      </c>
      <c r="R64" s="426">
        <f t="shared" si="6"/>
        <v>63.580935000000004</v>
      </c>
      <c r="S64" s="428">
        <f t="shared" si="6"/>
        <v>99.71808</v>
      </c>
      <c r="T64" s="426" t="e">
        <f t="shared" si="7"/>
        <v>#REF!</v>
      </c>
      <c r="U64" s="427" t="e">
        <f t="shared" si="7"/>
        <v>#REF!</v>
      </c>
      <c r="V64" s="426" t="e">
        <f t="shared" si="7"/>
        <v>#REF!</v>
      </c>
      <c r="W64" s="428" t="e">
        <f t="shared" si="7"/>
        <v>#REF!</v>
      </c>
    </row>
    <row r="65" spans="1:23" ht="11.45" customHeight="1">
      <c r="A65" s="439"/>
      <c r="B65" s="417">
        <f t="shared" si="8"/>
        <v>12</v>
      </c>
      <c r="C65" s="425">
        <f t="shared" si="6"/>
        <v>50.504849999999998</v>
      </c>
      <c r="D65" s="426">
        <f t="shared" si="6"/>
        <v>58.025714999999998</v>
      </c>
      <c r="E65" s="427">
        <f t="shared" si="6"/>
        <v>64.847475000000003</v>
      </c>
      <c r="F65" s="426">
        <f t="shared" si="6"/>
        <v>78.854654999999994</v>
      </c>
      <c r="G65" s="427">
        <f t="shared" si="6"/>
        <v>69.716129999999993</v>
      </c>
      <c r="H65" s="426">
        <f t="shared" si="6"/>
        <v>92.031059999999997</v>
      </c>
      <c r="I65" s="427">
        <f t="shared" si="6"/>
        <v>98.495429999999999</v>
      </c>
      <c r="J65" s="426">
        <f t="shared" si="6"/>
        <v>92.946480000000008</v>
      </c>
      <c r="K65" s="427">
        <f t="shared" si="6"/>
        <v>133.04312999999999</v>
      </c>
      <c r="L65" s="426">
        <f t="shared" si="6"/>
        <v>129.88932</v>
      </c>
      <c r="M65" s="427">
        <f t="shared" si="6"/>
        <v>139.35388499999999</v>
      </c>
      <c r="N65" s="426">
        <f t="shared" si="6"/>
        <v>79.092914999999991</v>
      </c>
      <c r="O65" s="427">
        <f t="shared" si="6"/>
        <v>96.768045000000001</v>
      </c>
      <c r="P65" s="426">
        <f t="shared" si="6"/>
        <v>91.855500000000006</v>
      </c>
      <c r="Q65" s="427">
        <f t="shared" si="6"/>
        <v>79.882935000000003</v>
      </c>
      <c r="R65" s="426">
        <f t="shared" si="6"/>
        <v>66.230009999999993</v>
      </c>
      <c r="S65" s="428">
        <f t="shared" si="6"/>
        <v>106.90349999999999</v>
      </c>
      <c r="T65" s="426" t="e">
        <f t="shared" si="7"/>
        <v>#REF!</v>
      </c>
      <c r="U65" s="427" t="e">
        <f t="shared" si="7"/>
        <v>#REF!</v>
      </c>
      <c r="V65" s="426" t="e">
        <f t="shared" si="7"/>
        <v>#REF!</v>
      </c>
      <c r="W65" s="428" t="e">
        <f t="shared" si="7"/>
        <v>#REF!</v>
      </c>
    </row>
    <row r="66" spans="1:23" ht="11.45" customHeight="1">
      <c r="A66" s="439"/>
      <c r="B66" s="417">
        <f t="shared" si="8"/>
        <v>13</v>
      </c>
      <c r="C66" s="425">
        <f t="shared" si="6"/>
        <v>61.859819999999999</v>
      </c>
      <c r="D66" s="426">
        <f t="shared" si="6"/>
        <v>72.506280000000004</v>
      </c>
      <c r="E66" s="427">
        <f t="shared" si="6"/>
        <v>76.63194</v>
      </c>
      <c r="F66" s="426">
        <f t="shared" si="6"/>
        <v>91.504379999999998</v>
      </c>
      <c r="G66" s="427">
        <f t="shared" si="6"/>
        <v>73.23673500000001</v>
      </c>
      <c r="H66" s="426">
        <f t="shared" si="6"/>
        <v>106.693455</v>
      </c>
      <c r="I66" s="427">
        <f t="shared" si="6"/>
        <v>119.94823500000001</v>
      </c>
      <c r="J66" s="426">
        <f t="shared" si="6"/>
        <v>110.51815500000001</v>
      </c>
      <c r="K66" s="427">
        <f t="shared" si="6"/>
        <v>161.22677999999999</v>
      </c>
      <c r="L66" s="426">
        <f t="shared" si="6"/>
        <v>154.05076499999998</v>
      </c>
      <c r="M66" s="427">
        <f t="shared" si="6"/>
        <v>167.72877</v>
      </c>
      <c r="N66" s="426">
        <f t="shared" si="6"/>
        <v>96.705345000000008</v>
      </c>
      <c r="O66" s="427">
        <f t="shared" si="6"/>
        <v>110.89122</v>
      </c>
      <c r="P66" s="426">
        <f t="shared" si="6"/>
        <v>112.96659000000001</v>
      </c>
      <c r="Q66" s="427">
        <f t="shared" si="6"/>
        <v>95.184870000000004</v>
      </c>
      <c r="R66" s="426">
        <f t="shared" si="6"/>
        <v>69.575055000000006</v>
      </c>
      <c r="S66" s="428">
        <f t="shared" si="6"/>
        <v>111.665565</v>
      </c>
      <c r="T66" s="426" t="e">
        <f t="shared" si="7"/>
        <v>#REF!</v>
      </c>
      <c r="U66" s="427" t="e">
        <f t="shared" si="7"/>
        <v>#REF!</v>
      </c>
      <c r="V66" s="426" t="e">
        <f t="shared" si="7"/>
        <v>#REF!</v>
      </c>
      <c r="W66" s="428" t="e">
        <f t="shared" si="7"/>
        <v>#REF!</v>
      </c>
    </row>
    <row r="67" spans="1:23" ht="11.45" customHeight="1">
      <c r="A67" s="439"/>
      <c r="B67" s="417">
        <f t="shared" si="8"/>
        <v>14</v>
      </c>
      <c r="C67" s="425">
        <f t="shared" si="6"/>
        <v>66.549779999999998</v>
      </c>
      <c r="D67" s="426">
        <f t="shared" si="6"/>
        <v>76.280819999999991</v>
      </c>
      <c r="E67" s="427">
        <f t="shared" si="6"/>
        <v>85.024334999999994</v>
      </c>
      <c r="F67" s="426">
        <f t="shared" si="6"/>
        <v>102.20726999999999</v>
      </c>
      <c r="G67" s="427">
        <f t="shared" si="6"/>
        <v>76.497135</v>
      </c>
      <c r="H67" s="426">
        <f t="shared" si="6"/>
        <v>117.82897500000001</v>
      </c>
      <c r="I67" s="427">
        <f t="shared" si="6"/>
        <v>135.82074</v>
      </c>
      <c r="J67" s="426">
        <f t="shared" si="6"/>
        <v>120.0078</v>
      </c>
      <c r="K67" s="427">
        <f t="shared" si="6"/>
        <v>173.37804</v>
      </c>
      <c r="L67" s="426">
        <f t="shared" si="6"/>
        <v>173.21501999999998</v>
      </c>
      <c r="M67" s="427">
        <f t="shared" si="6"/>
        <v>186.51682500000001</v>
      </c>
      <c r="N67" s="426">
        <f t="shared" si="6"/>
        <v>104.07573000000001</v>
      </c>
      <c r="O67" s="427">
        <f t="shared" si="6"/>
        <v>134.41939500000001</v>
      </c>
      <c r="P67" s="426">
        <f t="shared" si="6"/>
        <v>125.923545</v>
      </c>
      <c r="Q67" s="427">
        <f t="shared" si="6"/>
        <v>101.72448</v>
      </c>
      <c r="R67" s="426">
        <f t="shared" si="6"/>
        <v>72.675569999999993</v>
      </c>
      <c r="S67" s="428">
        <f t="shared" si="6"/>
        <v>116.18937</v>
      </c>
      <c r="T67" s="426" t="e">
        <f t="shared" si="7"/>
        <v>#REF!</v>
      </c>
      <c r="U67" s="427" t="e">
        <f t="shared" si="7"/>
        <v>#REF!</v>
      </c>
      <c r="V67" s="426" t="e">
        <f t="shared" si="7"/>
        <v>#REF!</v>
      </c>
      <c r="W67" s="428" t="e">
        <f t="shared" si="7"/>
        <v>#REF!</v>
      </c>
    </row>
    <row r="68" spans="1:23" ht="11.45" customHeight="1">
      <c r="A68" s="439"/>
      <c r="B68" s="448">
        <f t="shared" si="8"/>
        <v>15</v>
      </c>
      <c r="C68" s="425">
        <f t="shared" si="6"/>
        <v>69.133020000000002</v>
      </c>
      <c r="D68" s="426">
        <f t="shared" si="6"/>
        <v>78.848385000000007</v>
      </c>
      <c r="E68" s="427">
        <f t="shared" si="6"/>
        <v>90.999645000000001</v>
      </c>
      <c r="F68" s="426">
        <f t="shared" si="6"/>
        <v>105.72474</v>
      </c>
      <c r="G68" s="427">
        <f t="shared" si="6"/>
        <v>84.905204999999995</v>
      </c>
      <c r="H68" s="426">
        <f t="shared" si="6"/>
        <v>125.06769</v>
      </c>
      <c r="I68" s="427">
        <f t="shared" si="6"/>
        <v>145.090935</v>
      </c>
      <c r="J68" s="426">
        <f t="shared" si="6"/>
        <v>138.36636000000001</v>
      </c>
      <c r="K68" s="427">
        <f t="shared" si="6"/>
        <v>182.391165</v>
      </c>
      <c r="L68" s="426">
        <f t="shared" si="6"/>
        <v>187.783365</v>
      </c>
      <c r="M68" s="427">
        <f t="shared" si="6"/>
        <v>188.87748000000002</v>
      </c>
      <c r="N68" s="426">
        <f t="shared" si="6"/>
        <v>107.84713499999999</v>
      </c>
      <c r="O68" s="427">
        <f t="shared" si="6"/>
        <v>137.76757499999999</v>
      </c>
      <c r="P68" s="426">
        <f t="shared" si="6"/>
        <v>132.10576499999999</v>
      </c>
      <c r="Q68" s="427">
        <f t="shared" si="6"/>
        <v>107.351805</v>
      </c>
      <c r="R68" s="426">
        <f t="shared" si="6"/>
        <v>80.660415</v>
      </c>
      <c r="S68" s="428">
        <f t="shared" si="6"/>
        <v>122.89827</v>
      </c>
      <c r="T68" s="430" t="e">
        <f t="shared" si="7"/>
        <v>#REF!</v>
      </c>
      <c r="U68" s="431" t="e">
        <f t="shared" si="7"/>
        <v>#REF!</v>
      </c>
      <c r="V68" s="430" t="e">
        <f t="shared" si="7"/>
        <v>#REF!</v>
      </c>
      <c r="W68" s="432" t="e">
        <f t="shared" si="7"/>
        <v>#REF!</v>
      </c>
    </row>
    <row r="69" spans="1:23" ht="11.45" customHeight="1">
      <c r="A69" s="439"/>
      <c r="B69" s="417">
        <f t="shared" si="8"/>
        <v>16</v>
      </c>
      <c r="C69" s="425">
        <f t="shared" ref="C69:S83" si="9">MAX((1-C$12)*C177,C$162*(1-C$19))</f>
        <v>71.703720000000004</v>
      </c>
      <c r="D69" s="426">
        <f t="shared" si="9"/>
        <v>80.861055000000007</v>
      </c>
      <c r="E69" s="427">
        <f t="shared" si="9"/>
        <v>91.325685000000007</v>
      </c>
      <c r="F69" s="426">
        <f t="shared" si="9"/>
        <v>109.65603000000002</v>
      </c>
      <c r="G69" s="427">
        <f t="shared" si="9"/>
        <v>89.883584999999997</v>
      </c>
      <c r="H69" s="426">
        <f t="shared" si="9"/>
        <v>129.66987</v>
      </c>
      <c r="I69" s="427">
        <f t="shared" si="9"/>
        <v>150.94398000000001</v>
      </c>
      <c r="J69" s="426">
        <f t="shared" si="9"/>
        <v>140.507565</v>
      </c>
      <c r="K69" s="427">
        <f t="shared" si="9"/>
        <v>204.00699</v>
      </c>
      <c r="L69" s="426">
        <f t="shared" si="9"/>
        <v>214.010775</v>
      </c>
      <c r="M69" s="427">
        <f t="shared" si="9"/>
        <v>204.99764999999999</v>
      </c>
      <c r="N69" s="426">
        <f t="shared" si="9"/>
        <v>112.16403000000001</v>
      </c>
      <c r="O69" s="427">
        <f t="shared" si="9"/>
        <v>143.153505</v>
      </c>
      <c r="P69" s="426">
        <f t="shared" si="9"/>
        <v>138.98081999999999</v>
      </c>
      <c r="Q69" s="427">
        <f t="shared" si="9"/>
        <v>112.77849000000001</v>
      </c>
      <c r="R69" s="426">
        <f t="shared" si="9"/>
        <v>85.808084999999991</v>
      </c>
      <c r="S69" s="428">
        <f t="shared" si="9"/>
        <v>128.75758500000001</v>
      </c>
      <c r="T69" s="426" t="e">
        <f t="shared" si="7"/>
        <v>#REF!</v>
      </c>
      <c r="U69" s="427" t="e">
        <f t="shared" si="7"/>
        <v>#REF!</v>
      </c>
      <c r="V69" s="426" t="e">
        <f t="shared" si="7"/>
        <v>#REF!</v>
      </c>
      <c r="W69" s="428" t="e">
        <f t="shared" si="7"/>
        <v>#REF!</v>
      </c>
    </row>
    <row r="70" spans="1:23" ht="11.45" customHeight="1">
      <c r="A70" s="439"/>
      <c r="B70" s="417">
        <f t="shared" si="8"/>
        <v>17</v>
      </c>
      <c r="C70" s="425">
        <f t="shared" si="9"/>
        <v>73.766550000000009</v>
      </c>
      <c r="D70" s="426">
        <f t="shared" si="9"/>
        <v>83.227980000000002</v>
      </c>
      <c r="E70" s="427">
        <f t="shared" si="9"/>
        <v>91.670535000000015</v>
      </c>
      <c r="F70" s="426">
        <f t="shared" si="9"/>
        <v>111.72512999999999</v>
      </c>
      <c r="G70" s="427">
        <f t="shared" si="9"/>
        <v>90.504315000000005</v>
      </c>
      <c r="H70" s="426">
        <f t="shared" si="9"/>
        <v>130.18714499999999</v>
      </c>
      <c r="I70" s="427">
        <f t="shared" si="9"/>
        <v>155.39568</v>
      </c>
      <c r="J70" s="426">
        <f t="shared" si="9"/>
        <v>140.814795</v>
      </c>
      <c r="K70" s="427">
        <f t="shared" si="9"/>
        <v>205.64659500000002</v>
      </c>
      <c r="L70" s="426">
        <f t="shared" si="9"/>
        <v>216.6285</v>
      </c>
      <c r="M70" s="427">
        <f t="shared" si="9"/>
        <v>218.72268000000003</v>
      </c>
      <c r="N70" s="426">
        <f t="shared" si="9"/>
        <v>115.935435</v>
      </c>
      <c r="O70" s="427">
        <f t="shared" si="9"/>
        <v>143.774235</v>
      </c>
      <c r="P70" s="426">
        <f t="shared" si="9"/>
        <v>142.33840500000002</v>
      </c>
      <c r="Q70" s="427">
        <f t="shared" si="9"/>
        <v>113.07004500000001</v>
      </c>
      <c r="R70" s="426">
        <f t="shared" si="9"/>
        <v>86.394329999999997</v>
      </c>
      <c r="S70" s="428">
        <f t="shared" si="9"/>
        <v>133.560405</v>
      </c>
      <c r="T70" s="426" t="e">
        <f t="shared" ref="T70:W85" si="10">MAX((1-T$12)*T178,T$162-T$19)</f>
        <v>#REF!</v>
      </c>
      <c r="U70" s="427" t="e">
        <f t="shared" si="10"/>
        <v>#REF!</v>
      </c>
      <c r="V70" s="426" t="e">
        <f t="shared" si="10"/>
        <v>#REF!</v>
      </c>
      <c r="W70" s="428" t="e">
        <f t="shared" si="10"/>
        <v>#REF!</v>
      </c>
    </row>
    <row r="71" spans="1:23" ht="11.45" customHeight="1">
      <c r="A71" s="439"/>
      <c r="B71" s="417">
        <f t="shared" si="8"/>
        <v>18</v>
      </c>
      <c r="C71" s="425">
        <f t="shared" si="9"/>
        <v>75.139679999999998</v>
      </c>
      <c r="D71" s="426">
        <f t="shared" si="9"/>
        <v>83.572829999999996</v>
      </c>
      <c r="E71" s="427">
        <f t="shared" si="9"/>
        <v>92.018519999999995</v>
      </c>
      <c r="F71" s="426">
        <f t="shared" si="9"/>
        <v>112.03236000000001</v>
      </c>
      <c r="G71" s="427">
        <f t="shared" si="9"/>
        <v>91.065480000000008</v>
      </c>
      <c r="H71" s="426">
        <f t="shared" si="9"/>
        <v>130.53513000000001</v>
      </c>
      <c r="I71" s="427">
        <f t="shared" si="9"/>
        <v>155.83457999999999</v>
      </c>
      <c r="J71" s="426">
        <f t="shared" si="9"/>
        <v>141.12202500000001</v>
      </c>
      <c r="K71" s="427">
        <f t="shared" si="9"/>
        <v>212.84455500000001</v>
      </c>
      <c r="L71" s="426">
        <f t="shared" si="9"/>
        <v>223.20573000000002</v>
      </c>
      <c r="M71" s="427">
        <f t="shared" si="9"/>
        <v>230.45385000000002</v>
      </c>
      <c r="N71" s="426">
        <f t="shared" si="9"/>
        <v>116.54049000000001</v>
      </c>
      <c r="O71" s="427">
        <f t="shared" si="9"/>
        <v>144.08459999999999</v>
      </c>
      <c r="P71" s="426">
        <f t="shared" si="9"/>
        <v>142.689525</v>
      </c>
      <c r="Q71" s="427">
        <f t="shared" si="9"/>
        <v>113.40549</v>
      </c>
      <c r="R71" s="426">
        <f t="shared" si="9"/>
        <v>86.936684999999997</v>
      </c>
      <c r="S71" s="428">
        <f t="shared" si="9"/>
        <v>136.764375</v>
      </c>
      <c r="T71" s="426" t="e">
        <f t="shared" si="10"/>
        <v>#REF!</v>
      </c>
      <c r="U71" s="427" t="e">
        <f t="shared" si="10"/>
        <v>#REF!</v>
      </c>
      <c r="V71" s="426" t="e">
        <f t="shared" si="10"/>
        <v>#REF!</v>
      </c>
      <c r="W71" s="428" t="e">
        <f t="shared" si="10"/>
        <v>#REF!</v>
      </c>
    </row>
    <row r="72" spans="1:23" ht="11.45" customHeight="1">
      <c r="A72" s="439"/>
      <c r="B72" s="417">
        <f t="shared" si="8"/>
        <v>19</v>
      </c>
      <c r="C72" s="425">
        <f t="shared" si="9"/>
        <v>75.465720000000005</v>
      </c>
      <c r="D72" s="426">
        <f t="shared" si="9"/>
        <v>84.425550000000001</v>
      </c>
      <c r="E72" s="427">
        <f t="shared" si="9"/>
        <v>92.363370000000003</v>
      </c>
      <c r="F72" s="426">
        <f t="shared" si="9"/>
        <v>112.33959000000002</v>
      </c>
      <c r="G72" s="427">
        <f t="shared" si="9"/>
        <v>97.131704999999997</v>
      </c>
      <c r="H72" s="426">
        <f t="shared" si="9"/>
        <v>130.86117000000002</v>
      </c>
      <c r="I72" s="427">
        <f t="shared" si="9"/>
        <v>156.17002500000001</v>
      </c>
      <c r="J72" s="426">
        <f t="shared" si="9"/>
        <v>141.42925500000001</v>
      </c>
      <c r="K72" s="427">
        <f t="shared" si="9"/>
        <v>215.69426999999999</v>
      </c>
      <c r="L72" s="426">
        <f t="shared" si="9"/>
        <v>235.015275</v>
      </c>
      <c r="M72" s="427">
        <f t="shared" si="9"/>
        <v>231.08398500000001</v>
      </c>
      <c r="N72" s="426">
        <f t="shared" si="9"/>
        <v>116.894745</v>
      </c>
      <c r="O72" s="427">
        <f t="shared" si="9"/>
        <v>144.39183</v>
      </c>
      <c r="P72" s="426">
        <f t="shared" si="9"/>
        <v>143.03751</v>
      </c>
      <c r="Q72" s="427">
        <f t="shared" si="9"/>
        <v>113.74720499999999</v>
      </c>
      <c r="R72" s="426">
        <f t="shared" si="9"/>
        <v>92.727030000000013</v>
      </c>
      <c r="S72" s="428">
        <f t="shared" si="9"/>
        <v>142.614285</v>
      </c>
      <c r="T72" s="426" t="e">
        <f t="shared" si="10"/>
        <v>#REF!</v>
      </c>
      <c r="U72" s="427" t="e">
        <f t="shared" si="10"/>
        <v>#REF!</v>
      </c>
      <c r="V72" s="426" t="e">
        <f t="shared" si="10"/>
        <v>#REF!</v>
      </c>
      <c r="W72" s="428" t="e">
        <f t="shared" si="10"/>
        <v>#REF!</v>
      </c>
    </row>
    <row r="73" spans="1:23" ht="11.45" customHeight="1">
      <c r="A73" s="439"/>
      <c r="B73" s="448">
        <f t="shared" si="8"/>
        <v>20</v>
      </c>
      <c r="C73" s="425">
        <f t="shared" si="9"/>
        <v>75.78549000000001</v>
      </c>
      <c r="D73" s="426">
        <f t="shared" si="9"/>
        <v>84.767264999999995</v>
      </c>
      <c r="E73" s="427">
        <f t="shared" si="9"/>
        <v>92.708220000000011</v>
      </c>
      <c r="F73" s="426">
        <f t="shared" si="9"/>
        <v>112.64682000000001</v>
      </c>
      <c r="G73" s="427">
        <f t="shared" si="9"/>
        <v>100.74636000000001</v>
      </c>
      <c r="H73" s="426">
        <f t="shared" si="9"/>
        <v>131.19347999999999</v>
      </c>
      <c r="I73" s="427">
        <f t="shared" si="9"/>
        <v>156.4992</v>
      </c>
      <c r="J73" s="426">
        <f t="shared" si="9"/>
        <v>141.73962</v>
      </c>
      <c r="K73" s="427">
        <f t="shared" si="9"/>
        <v>216.12376499999999</v>
      </c>
      <c r="L73" s="426">
        <f t="shared" si="9"/>
        <v>237.71450999999999</v>
      </c>
      <c r="M73" s="427">
        <f t="shared" si="9"/>
        <v>232.21572</v>
      </c>
      <c r="N73" s="426">
        <f t="shared" si="9"/>
        <v>117.24273000000001</v>
      </c>
      <c r="O73" s="427">
        <f t="shared" si="9"/>
        <v>144.70219499999999</v>
      </c>
      <c r="P73" s="426">
        <f t="shared" si="9"/>
        <v>143.36355</v>
      </c>
      <c r="Q73" s="427">
        <f t="shared" si="9"/>
        <v>114.09519</v>
      </c>
      <c r="R73" s="426">
        <f t="shared" si="9"/>
        <v>96.175530000000009</v>
      </c>
      <c r="S73" s="428">
        <f t="shared" si="9"/>
        <v>147.197655</v>
      </c>
      <c r="T73" s="430" t="e">
        <f t="shared" si="10"/>
        <v>#REF!</v>
      </c>
      <c r="U73" s="431" t="e">
        <f t="shared" si="10"/>
        <v>#REF!</v>
      </c>
      <c r="V73" s="430" t="e">
        <f t="shared" si="10"/>
        <v>#REF!</v>
      </c>
      <c r="W73" s="432" t="e">
        <f t="shared" si="10"/>
        <v>#REF!</v>
      </c>
    </row>
    <row r="74" spans="1:23" ht="11.45" customHeight="1">
      <c r="A74" s="439"/>
      <c r="B74" s="417">
        <f t="shared" si="8"/>
        <v>21</v>
      </c>
      <c r="C74" s="425">
        <f t="shared" si="9"/>
        <v>76.108395000000002</v>
      </c>
      <c r="D74" s="426">
        <f t="shared" si="9"/>
        <v>85.108980000000003</v>
      </c>
      <c r="E74" s="427">
        <f t="shared" si="9"/>
        <v>93.043665000000004</v>
      </c>
      <c r="F74" s="426">
        <f t="shared" si="9"/>
        <v>112.95091500000001</v>
      </c>
      <c r="G74" s="427">
        <f t="shared" si="9"/>
        <v>101.884365</v>
      </c>
      <c r="H74" s="426">
        <f t="shared" si="9"/>
        <v>131.52265500000001</v>
      </c>
      <c r="I74" s="427">
        <f t="shared" si="9"/>
        <v>156.83151000000001</v>
      </c>
      <c r="J74" s="426">
        <f t="shared" si="9"/>
        <v>141.7647</v>
      </c>
      <c r="K74" s="427">
        <f t="shared" si="9"/>
        <v>216.44666999999998</v>
      </c>
      <c r="L74" s="426">
        <f t="shared" si="9"/>
        <v>238.04368500000001</v>
      </c>
      <c r="M74" s="427">
        <f t="shared" si="9"/>
        <v>232.52608500000002</v>
      </c>
      <c r="N74" s="426">
        <f t="shared" si="9"/>
        <v>117.56877</v>
      </c>
      <c r="O74" s="427">
        <f t="shared" si="9"/>
        <v>145.00942499999999</v>
      </c>
      <c r="P74" s="426">
        <f t="shared" si="9"/>
        <v>143.70213000000001</v>
      </c>
      <c r="Q74" s="427">
        <f t="shared" si="9"/>
        <v>116.82577500000001</v>
      </c>
      <c r="R74" s="426">
        <f t="shared" si="9"/>
        <v>97.263374999999996</v>
      </c>
      <c r="S74" s="428">
        <f t="shared" si="9"/>
        <v>149.398425</v>
      </c>
      <c r="T74" s="426" t="e">
        <f t="shared" si="10"/>
        <v>#REF!</v>
      </c>
      <c r="U74" s="427" t="e">
        <f t="shared" si="10"/>
        <v>#REF!</v>
      </c>
      <c r="V74" s="426" t="e">
        <f t="shared" si="10"/>
        <v>#REF!</v>
      </c>
      <c r="W74" s="428" t="e">
        <f t="shared" si="10"/>
        <v>#REF!</v>
      </c>
    </row>
    <row r="75" spans="1:23" ht="11.45" customHeight="1">
      <c r="A75" s="439"/>
      <c r="B75" s="417">
        <f t="shared" si="8"/>
        <v>22</v>
      </c>
      <c r="C75" s="425">
        <f t="shared" si="9"/>
        <v>76.431300000000007</v>
      </c>
      <c r="D75" s="426">
        <f t="shared" si="9"/>
        <v>85.441290000000009</v>
      </c>
      <c r="E75" s="427">
        <f t="shared" si="9"/>
        <v>93.379110000000011</v>
      </c>
      <c r="F75" s="426">
        <f t="shared" si="9"/>
        <v>113.258145</v>
      </c>
      <c r="G75" s="427">
        <f t="shared" si="9"/>
        <v>102.24489</v>
      </c>
      <c r="H75" s="426">
        <f t="shared" si="9"/>
        <v>131.84242499999999</v>
      </c>
      <c r="I75" s="427">
        <f t="shared" si="9"/>
        <v>157.16381999999999</v>
      </c>
      <c r="J75" s="426">
        <f t="shared" si="9"/>
        <v>142.07193000000001</v>
      </c>
      <c r="K75" s="427">
        <f t="shared" si="9"/>
        <v>216.76330500000003</v>
      </c>
      <c r="L75" s="426">
        <f t="shared" si="9"/>
        <v>238.36659</v>
      </c>
      <c r="M75" s="427">
        <f t="shared" si="9"/>
        <v>232.83645000000001</v>
      </c>
      <c r="N75" s="426">
        <f t="shared" si="9"/>
        <v>117.89481000000001</v>
      </c>
      <c r="O75" s="427">
        <f t="shared" si="9"/>
        <v>145.31979000000001</v>
      </c>
      <c r="P75" s="426">
        <f t="shared" si="9"/>
        <v>144.043845</v>
      </c>
      <c r="Q75" s="427">
        <f t="shared" si="9"/>
        <v>119.68803000000001</v>
      </c>
      <c r="R75" s="426">
        <f t="shared" si="9"/>
        <v>97.608225000000004</v>
      </c>
      <c r="S75" s="428">
        <f t="shared" si="9"/>
        <v>153.81564</v>
      </c>
      <c r="T75" s="426" t="e">
        <f t="shared" si="10"/>
        <v>#REF!</v>
      </c>
      <c r="U75" s="427" t="e">
        <f t="shared" si="10"/>
        <v>#REF!</v>
      </c>
      <c r="V75" s="426" t="e">
        <f t="shared" si="10"/>
        <v>#REF!</v>
      </c>
      <c r="W75" s="428" t="e">
        <f t="shared" si="10"/>
        <v>#REF!</v>
      </c>
    </row>
    <row r="76" spans="1:23" ht="11.45" customHeight="1">
      <c r="A76" s="439"/>
      <c r="B76" s="417">
        <f t="shared" si="8"/>
        <v>23</v>
      </c>
      <c r="C76" s="425">
        <f t="shared" si="9"/>
        <v>76.757339999999999</v>
      </c>
      <c r="D76" s="426">
        <f t="shared" si="9"/>
        <v>85.773600000000002</v>
      </c>
      <c r="E76" s="427">
        <f t="shared" si="9"/>
        <v>93.714555000000004</v>
      </c>
      <c r="F76" s="426">
        <f t="shared" si="9"/>
        <v>113.565375</v>
      </c>
      <c r="G76" s="427">
        <f t="shared" si="9"/>
        <v>104.022435</v>
      </c>
      <c r="H76" s="426">
        <f t="shared" si="9"/>
        <v>132.16532999999998</v>
      </c>
      <c r="I76" s="427">
        <f t="shared" si="9"/>
        <v>157.49612999999999</v>
      </c>
      <c r="J76" s="426">
        <f t="shared" si="9"/>
        <v>142.37916000000001</v>
      </c>
      <c r="K76" s="427">
        <f t="shared" si="9"/>
        <v>217.08621000000002</v>
      </c>
      <c r="L76" s="426">
        <f t="shared" si="9"/>
        <v>238.80548999999999</v>
      </c>
      <c r="M76" s="427">
        <f t="shared" si="9"/>
        <v>235.39147500000001</v>
      </c>
      <c r="N76" s="426">
        <f t="shared" si="9"/>
        <v>118.22085000000001</v>
      </c>
      <c r="O76" s="427">
        <f t="shared" si="9"/>
        <v>145.62701999999999</v>
      </c>
      <c r="P76" s="426">
        <f t="shared" si="9"/>
        <v>144.38556</v>
      </c>
      <c r="Q76" s="427">
        <f t="shared" si="9"/>
        <v>122.80422000000002</v>
      </c>
      <c r="R76" s="426">
        <f t="shared" si="9"/>
        <v>99.304259999999999</v>
      </c>
      <c r="S76" s="428">
        <f t="shared" si="9"/>
        <v>157.23278999999999</v>
      </c>
      <c r="T76" s="426" t="e">
        <f t="shared" si="10"/>
        <v>#REF!</v>
      </c>
      <c r="U76" s="427" t="e">
        <f t="shared" si="10"/>
        <v>#REF!</v>
      </c>
      <c r="V76" s="426" t="e">
        <f t="shared" si="10"/>
        <v>#REF!</v>
      </c>
      <c r="W76" s="428" t="e">
        <f t="shared" si="10"/>
        <v>#REF!</v>
      </c>
    </row>
    <row r="77" spans="1:23" ht="11.45" customHeight="1">
      <c r="A77" s="439"/>
      <c r="B77" s="417">
        <f t="shared" si="8"/>
        <v>24</v>
      </c>
      <c r="C77" s="425">
        <f t="shared" si="9"/>
        <v>77.472120000000004</v>
      </c>
      <c r="D77" s="426">
        <f t="shared" si="9"/>
        <v>86.541674999999998</v>
      </c>
      <c r="E77" s="427">
        <f t="shared" si="9"/>
        <v>94.698944999999995</v>
      </c>
      <c r="F77" s="426">
        <f t="shared" si="9"/>
        <v>115.295895</v>
      </c>
      <c r="G77" s="427">
        <f t="shared" si="9"/>
        <v>104.80305</v>
      </c>
      <c r="H77" s="426">
        <f t="shared" si="9"/>
        <v>132.87384</v>
      </c>
      <c r="I77" s="427">
        <f t="shared" si="9"/>
        <v>158.24225999999999</v>
      </c>
      <c r="J77" s="426">
        <f t="shared" si="9"/>
        <v>148.68991500000001</v>
      </c>
      <c r="K77" s="427">
        <f t="shared" si="9"/>
        <v>223.01136</v>
      </c>
      <c r="L77" s="426">
        <f t="shared" si="9"/>
        <v>239.11272</v>
      </c>
      <c r="M77" s="427">
        <f t="shared" si="9"/>
        <v>248.02552499999999</v>
      </c>
      <c r="N77" s="426">
        <f t="shared" si="9"/>
        <v>118.794555</v>
      </c>
      <c r="O77" s="427">
        <f t="shared" si="9"/>
        <v>148.89368999999999</v>
      </c>
      <c r="P77" s="426">
        <f t="shared" si="9"/>
        <v>144.69592500000002</v>
      </c>
      <c r="Q77" s="427">
        <f t="shared" si="9"/>
        <v>123.27133500000001</v>
      </c>
      <c r="R77" s="426">
        <f t="shared" si="9"/>
        <v>100.04725499999999</v>
      </c>
      <c r="S77" s="428">
        <f t="shared" si="9"/>
        <v>161.92275000000001</v>
      </c>
      <c r="T77" s="426" t="e">
        <f t="shared" si="10"/>
        <v>#REF!</v>
      </c>
      <c r="U77" s="427" t="e">
        <f t="shared" si="10"/>
        <v>#REF!</v>
      </c>
      <c r="V77" s="426" t="e">
        <f t="shared" si="10"/>
        <v>#REF!</v>
      </c>
      <c r="W77" s="428" t="e">
        <f t="shared" si="10"/>
        <v>#REF!</v>
      </c>
    </row>
    <row r="78" spans="1:23" ht="11.45" customHeight="1">
      <c r="A78" s="439"/>
      <c r="B78" s="448">
        <f t="shared" si="8"/>
        <v>25</v>
      </c>
      <c r="C78" s="425">
        <f t="shared" si="9"/>
        <v>78.177495000000008</v>
      </c>
      <c r="D78" s="426">
        <f t="shared" si="9"/>
        <v>87.287805000000006</v>
      </c>
      <c r="E78" s="427">
        <f t="shared" si="9"/>
        <v>95.940405000000013</v>
      </c>
      <c r="F78" s="426">
        <f t="shared" si="9"/>
        <v>116.63140500000002</v>
      </c>
      <c r="G78" s="427">
        <f t="shared" si="9"/>
        <v>107.06652</v>
      </c>
      <c r="H78" s="426">
        <f t="shared" si="9"/>
        <v>136.40698499999999</v>
      </c>
      <c r="I78" s="427">
        <f t="shared" si="9"/>
        <v>160.77220500000001</v>
      </c>
      <c r="J78" s="426">
        <f t="shared" si="9"/>
        <v>151.80297000000002</v>
      </c>
      <c r="K78" s="427">
        <f t="shared" si="9"/>
        <v>225.92063999999999</v>
      </c>
      <c r="L78" s="426">
        <f t="shared" si="9"/>
        <v>240.39493500000003</v>
      </c>
      <c r="M78" s="427">
        <f t="shared" si="9"/>
        <v>253.67479500000002</v>
      </c>
      <c r="N78" s="426">
        <f t="shared" si="9"/>
        <v>121.27434000000001</v>
      </c>
      <c r="O78" s="427">
        <f t="shared" si="9"/>
        <v>151.98480000000001</v>
      </c>
      <c r="P78" s="426">
        <f t="shared" si="9"/>
        <v>147.68985000000001</v>
      </c>
      <c r="Q78" s="427">
        <f t="shared" si="9"/>
        <v>124.71970499999999</v>
      </c>
      <c r="R78" s="426">
        <f t="shared" si="9"/>
        <v>102.21040500000001</v>
      </c>
      <c r="S78" s="428">
        <f t="shared" si="9"/>
        <v>167.10176999999999</v>
      </c>
      <c r="T78" s="430" t="e">
        <f t="shared" si="10"/>
        <v>#REF!</v>
      </c>
      <c r="U78" s="431" t="e">
        <f t="shared" si="10"/>
        <v>#REF!</v>
      </c>
      <c r="V78" s="430" t="e">
        <f t="shared" si="10"/>
        <v>#REF!</v>
      </c>
      <c r="W78" s="432" t="e">
        <f t="shared" si="10"/>
        <v>#REF!</v>
      </c>
    </row>
    <row r="79" spans="1:23" ht="11.45" customHeight="1">
      <c r="A79" s="439"/>
      <c r="B79" s="417">
        <f t="shared" si="8"/>
        <v>26</v>
      </c>
      <c r="C79" s="425">
        <f t="shared" si="9"/>
        <v>95.263244999999998</v>
      </c>
      <c r="D79" s="426">
        <f t="shared" si="9"/>
        <v>109.094865</v>
      </c>
      <c r="E79" s="427">
        <f t="shared" si="9"/>
        <v>110.96959500000001</v>
      </c>
      <c r="F79" s="426">
        <f t="shared" si="9"/>
        <v>151.16970000000001</v>
      </c>
      <c r="G79" s="427">
        <f t="shared" si="9"/>
        <v>115.74419999999999</v>
      </c>
      <c r="H79" s="426">
        <f t="shared" si="9"/>
        <v>179.95526999999998</v>
      </c>
      <c r="I79" s="427">
        <f t="shared" si="9"/>
        <v>204.69041999999999</v>
      </c>
      <c r="J79" s="426">
        <f t="shared" si="9"/>
        <v>182.102745</v>
      </c>
      <c r="K79" s="427">
        <f t="shared" si="9"/>
        <v>267.78543000000002</v>
      </c>
      <c r="L79" s="426">
        <f t="shared" si="9"/>
        <v>288.85890000000001</v>
      </c>
      <c r="M79" s="427">
        <f t="shared" si="9"/>
        <v>260.02630500000004</v>
      </c>
      <c r="N79" s="426">
        <f t="shared" si="9"/>
        <v>153.74666999999999</v>
      </c>
      <c r="O79" s="427">
        <f t="shared" si="9"/>
        <v>186.39456000000001</v>
      </c>
      <c r="P79" s="426">
        <f t="shared" si="9"/>
        <v>188.21599499999999</v>
      </c>
      <c r="Q79" s="427">
        <f t="shared" si="9"/>
        <v>145.82139000000001</v>
      </c>
      <c r="R79" s="426">
        <f t="shared" si="9"/>
        <v>110.49307499999999</v>
      </c>
      <c r="S79" s="428">
        <f t="shared" si="9"/>
        <v>172.55667</v>
      </c>
      <c r="T79" s="426" t="e">
        <f t="shared" si="10"/>
        <v>#REF!</v>
      </c>
      <c r="U79" s="427" t="e">
        <f t="shared" si="10"/>
        <v>#REF!</v>
      </c>
      <c r="V79" s="426" t="e">
        <f t="shared" si="10"/>
        <v>#REF!</v>
      </c>
      <c r="W79" s="428" t="e">
        <f t="shared" si="10"/>
        <v>#REF!</v>
      </c>
    </row>
    <row r="80" spans="1:23" ht="11.45" customHeight="1">
      <c r="A80" s="439"/>
      <c r="B80" s="417">
        <f t="shared" si="8"/>
        <v>27</v>
      </c>
      <c r="C80" s="425">
        <f t="shared" si="9"/>
        <v>101.42352</v>
      </c>
      <c r="D80" s="426">
        <f t="shared" si="9"/>
        <v>113.80677</v>
      </c>
      <c r="E80" s="427">
        <f t="shared" si="9"/>
        <v>124.111515</v>
      </c>
      <c r="F80" s="426">
        <f t="shared" si="9"/>
        <v>162.75039000000001</v>
      </c>
      <c r="G80" s="427">
        <f t="shared" si="9"/>
        <v>118.11739499999999</v>
      </c>
      <c r="H80" s="426">
        <f t="shared" si="9"/>
        <v>186.83346</v>
      </c>
      <c r="I80" s="427">
        <f t="shared" si="9"/>
        <v>212.39311499999999</v>
      </c>
      <c r="J80" s="426">
        <f t="shared" si="9"/>
        <v>195.14434500000002</v>
      </c>
      <c r="K80" s="427">
        <f t="shared" si="9"/>
        <v>288.26952</v>
      </c>
      <c r="L80" s="426">
        <f t="shared" si="9"/>
        <v>327.32534999999996</v>
      </c>
      <c r="M80" s="427">
        <f t="shared" si="9"/>
        <v>322.23411000000004</v>
      </c>
      <c r="N80" s="426">
        <f t="shared" si="9"/>
        <v>162.33343500000001</v>
      </c>
      <c r="O80" s="427">
        <f t="shared" si="9"/>
        <v>205.972635</v>
      </c>
      <c r="P80" s="426">
        <f t="shared" si="9"/>
        <v>199.790415</v>
      </c>
      <c r="Q80" s="427">
        <f t="shared" si="9"/>
        <v>161.85378</v>
      </c>
      <c r="R80" s="426">
        <f t="shared" si="9"/>
        <v>112.75968</v>
      </c>
      <c r="S80" s="428">
        <f t="shared" si="9"/>
        <v>174.84522000000001</v>
      </c>
      <c r="T80" s="426" t="e">
        <f t="shared" si="10"/>
        <v>#REF!</v>
      </c>
      <c r="U80" s="427" t="e">
        <f t="shared" si="10"/>
        <v>#REF!</v>
      </c>
      <c r="V80" s="426" t="e">
        <f t="shared" si="10"/>
        <v>#REF!</v>
      </c>
      <c r="W80" s="428" t="e">
        <f t="shared" si="10"/>
        <v>#REF!</v>
      </c>
    </row>
    <row r="81" spans="1:23" ht="11.45" customHeight="1">
      <c r="A81" s="439"/>
      <c r="B81" s="417">
        <f t="shared" si="8"/>
        <v>28</v>
      </c>
      <c r="C81" s="425">
        <f t="shared" si="9"/>
        <v>104.931585</v>
      </c>
      <c r="D81" s="426">
        <f t="shared" si="9"/>
        <v>118.47165000000001</v>
      </c>
      <c r="E81" s="427">
        <f t="shared" si="9"/>
        <v>130.27806000000001</v>
      </c>
      <c r="F81" s="426">
        <f t="shared" si="9"/>
        <v>167.42781000000002</v>
      </c>
      <c r="G81" s="427">
        <f t="shared" si="9"/>
        <v>118.48419</v>
      </c>
      <c r="H81" s="426">
        <f t="shared" si="9"/>
        <v>187.52629499999998</v>
      </c>
      <c r="I81" s="427">
        <f t="shared" si="9"/>
        <v>220.25256000000002</v>
      </c>
      <c r="J81" s="426">
        <f t="shared" si="9"/>
        <v>196.50180000000003</v>
      </c>
      <c r="K81" s="427">
        <f t="shared" si="9"/>
        <v>290.31667500000003</v>
      </c>
      <c r="L81" s="426">
        <f t="shared" si="9"/>
        <v>342.23541</v>
      </c>
      <c r="M81" s="427">
        <f t="shared" si="9"/>
        <v>330.269115</v>
      </c>
      <c r="N81" s="426">
        <f t="shared" si="9"/>
        <v>167.09549999999999</v>
      </c>
      <c r="O81" s="427">
        <f t="shared" si="9"/>
        <v>207.95395500000001</v>
      </c>
      <c r="P81" s="426">
        <f t="shared" si="9"/>
        <v>203.43642</v>
      </c>
      <c r="Q81" s="427">
        <f t="shared" si="9"/>
        <v>165.49664999999999</v>
      </c>
      <c r="R81" s="426">
        <f t="shared" si="9"/>
        <v>113.10766500000001</v>
      </c>
      <c r="S81" s="428">
        <f t="shared" si="9"/>
        <v>179.26243500000001</v>
      </c>
      <c r="T81" s="426" t="e">
        <f t="shared" si="10"/>
        <v>#REF!</v>
      </c>
      <c r="U81" s="427" t="e">
        <f t="shared" si="10"/>
        <v>#REF!</v>
      </c>
      <c r="V81" s="426" t="e">
        <f t="shared" si="10"/>
        <v>#REF!</v>
      </c>
      <c r="W81" s="428" t="e">
        <f t="shared" si="10"/>
        <v>#REF!</v>
      </c>
    </row>
    <row r="82" spans="1:23" ht="11.45" customHeight="1">
      <c r="A82" s="439"/>
      <c r="B82" s="417">
        <f t="shared" si="8"/>
        <v>29</v>
      </c>
      <c r="C82" s="425">
        <f t="shared" si="9"/>
        <v>106.88469000000001</v>
      </c>
      <c r="D82" s="426">
        <f t="shared" si="9"/>
        <v>119.87613</v>
      </c>
      <c r="E82" s="427">
        <f t="shared" si="9"/>
        <v>130.90192500000001</v>
      </c>
      <c r="F82" s="426">
        <f t="shared" si="9"/>
        <v>170.553405</v>
      </c>
      <c r="G82" s="427">
        <f t="shared" si="9"/>
        <v>118.85411999999999</v>
      </c>
      <c r="H82" s="426">
        <f t="shared" si="9"/>
        <v>188.55771000000001</v>
      </c>
      <c r="I82" s="427">
        <f t="shared" si="9"/>
        <v>226.55704499999999</v>
      </c>
      <c r="J82" s="426">
        <f t="shared" si="9"/>
        <v>213.020115</v>
      </c>
      <c r="K82" s="427">
        <f t="shared" si="9"/>
        <v>303.37081499999999</v>
      </c>
      <c r="L82" s="426">
        <f t="shared" si="9"/>
        <v>350.92563000000001</v>
      </c>
      <c r="M82" s="427">
        <f t="shared" si="9"/>
        <v>331.07480999999996</v>
      </c>
      <c r="N82" s="426">
        <f t="shared" si="9"/>
        <v>167.48737500000001</v>
      </c>
      <c r="O82" s="427">
        <f t="shared" si="9"/>
        <v>208.58095500000002</v>
      </c>
      <c r="P82" s="426">
        <f t="shared" si="9"/>
        <v>213.24270000000001</v>
      </c>
      <c r="Q82" s="427">
        <f t="shared" si="9"/>
        <v>165.81014999999999</v>
      </c>
      <c r="R82" s="426">
        <f t="shared" si="9"/>
        <v>113.46192000000001</v>
      </c>
      <c r="S82" s="428">
        <f t="shared" si="9"/>
        <v>183.67338000000001</v>
      </c>
      <c r="T82" s="426" t="e">
        <f t="shared" si="10"/>
        <v>#REF!</v>
      </c>
      <c r="U82" s="427" t="e">
        <f t="shared" si="10"/>
        <v>#REF!</v>
      </c>
      <c r="V82" s="426" t="e">
        <f t="shared" si="10"/>
        <v>#REF!</v>
      </c>
      <c r="W82" s="428" t="e">
        <f t="shared" si="10"/>
        <v>#REF!</v>
      </c>
    </row>
    <row r="83" spans="1:23" ht="11.45" customHeight="1">
      <c r="A83" s="439"/>
      <c r="B83" s="448">
        <f t="shared" si="8"/>
        <v>30</v>
      </c>
      <c r="C83" s="425">
        <f t="shared" si="9"/>
        <v>108.994545</v>
      </c>
      <c r="D83" s="426">
        <f t="shared" si="9"/>
        <v>120.92949</v>
      </c>
      <c r="E83" s="427">
        <f t="shared" si="9"/>
        <v>131.24677500000001</v>
      </c>
      <c r="F83" s="426">
        <f t="shared" si="9"/>
        <v>174.13357500000001</v>
      </c>
      <c r="G83" s="427">
        <f t="shared" si="9"/>
        <v>121.616055</v>
      </c>
      <c r="H83" s="426">
        <f t="shared" si="9"/>
        <v>198.95337000000001</v>
      </c>
      <c r="I83" s="427">
        <f t="shared" si="9"/>
        <v>227.45992500000003</v>
      </c>
      <c r="J83" s="426">
        <f t="shared" si="9"/>
        <v>218.25556500000002</v>
      </c>
      <c r="K83" s="427">
        <f t="shared" si="9"/>
        <v>305.75655</v>
      </c>
      <c r="L83" s="426">
        <f t="shared" si="9"/>
        <v>352.73766000000001</v>
      </c>
      <c r="M83" s="427">
        <f t="shared" si="9"/>
        <v>331.84602000000001</v>
      </c>
      <c r="N83" s="426">
        <f t="shared" si="9"/>
        <v>168.90439499999999</v>
      </c>
      <c r="O83" s="427">
        <f t="shared" si="9"/>
        <v>209.34903</v>
      </c>
      <c r="P83" s="426">
        <f t="shared" si="9"/>
        <v>214.40891999999999</v>
      </c>
      <c r="Q83" s="427">
        <f t="shared" si="9"/>
        <v>171.16473000000002</v>
      </c>
      <c r="R83" s="426">
        <f t="shared" si="9"/>
        <v>116.098455</v>
      </c>
      <c r="S83" s="428">
        <f t="shared" si="9"/>
        <v>187.72693500000003</v>
      </c>
      <c r="T83" s="430" t="e">
        <f t="shared" si="10"/>
        <v>#REF!</v>
      </c>
      <c r="U83" s="431" t="e">
        <f t="shared" si="10"/>
        <v>#REF!</v>
      </c>
      <c r="V83" s="430" t="e">
        <f t="shared" si="10"/>
        <v>#REF!</v>
      </c>
      <c r="W83" s="432" t="e">
        <f t="shared" si="10"/>
        <v>#REF!</v>
      </c>
    </row>
    <row r="84" spans="1:23" ht="11.45" customHeight="1">
      <c r="A84" s="439"/>
      <c r="B84" s="417">
        <f t="shared" si="8"/>
        <v>31</v>
      </c>
      <c r="C84" s="425">
        <f t="shared" ref="C84:S93" si="11">MAX((1-C$12)*C192,C$162*(1-C$19))</f>
        <v>111.60599999999999</v>
      </c>
      <c r="D84" s="426">
        <f t="shared" si="11"/>
        <v>125.208765</v>
      </c>
      <c r="E84" s="427">
        <f t="shared" si="11"/>
        <v>131.59476000000001</v>
      </c>
      <c r="F84" s="426">
        <f t="shared" si="11"/>
        <v>177.820335</v>
      </c>
      <c r="G84" s="427">
        <f t="shared" si="11"/>
        <v>125.76052500000002</v>
      </c>
      <c r="H84" s="426">
        <f t="shared" si="11"/>
        <v>201.17922000000002</v>
      </c>
      <c r="I84" s="427">
        <f t="shared" si="11"/>
        <v>240.68962500000001</v>
      </c>
      <c r="J84" s="426">
        <f t="shared" si="11"/>
        <v>220.30898999999999</v>
      </c>
      <c r="K84" s="427">
        <f t="shared" si="11"/>
        <v>306.47446500000001</v>
      </c>
      <c r="L84" s="426">
        <f t="shared" si="11"/>
        <v>353.10758999999996</v>
      </c>
      <c r="M84" s="427">
        <f t="shared" si="11"/>
        <v>333.08748000000003</v>
      </c>
      <c r="N84" s="426">
        <f t="shared" si="11"/>
        <v>174.641445</v>
      </c>
      <c r="O84" s="427">
        <f t="shared" si="11"/>
        <v>224.73247499999999</v>
      </c>
      <c r="P84" s="426">
        <f t="shared" si="11"/>
        <v>221.40937500000001</v>
      </c>
      <c r="Q84" s="427">
        <f t="shared" si="11"/>
        <v>178.28431500000002</v>
      </c>
      <c r="R84" s="426">
        <f t="shared" si="11"/>
        <v>118.30549500000001</v>
      </c>
      <c r="S84" s="428">
        <f t="shared" si="11"/>
        <v>192.63321000000002</v>
      </c>
      <c r="T84" s="426" t="e">
        <f t="shared" si="10"/>
        <v>#REF!</v>
      </c>
      <c r="U84" s="427" t="e">
        <f t="shared" si="10"/>
        <v>#REF!</v>
      </c>
      <c r="V84" s="426" t="e">
        <f t="shared" si="10"/>
        <v>#REF!</v>
      </c>
      <c r="W84" s="428" t="e">
        <f t="shared" si="10"/>
        <v>#REF!</v>
      </c>
    </row>
    <row r="85" spans="1:23" ht="11.45" customHeight="1">
      <c r="A85" s="439"/>
      <c r="B85" s="417">
        <f t="shared" si="8"/>
        <v>32</v>
      </c>
      <c r="C85" s="425">
        <f t="shared" si="11"/>
        <v>113.90709000000001</v>
      </c>
      <c r="D85" s="426">
        <f t="shared" si="11"/>
        <v>127.29667500000001</v>
      </c>
      <c r="E85" s="427">
        <f t="shared" si="11"/>
        <v>131.90199000000001</v>
      </c>
      <c r="F85" s="426">
        <f t="shared" si="11"/>
        <v>178.78278</v>
      </c>
      <c r="G85" s="427">
        <f t="shared" si="11"/>
        <v>131.28753</v>
      </c>
      <c r="H85" s="426">
        <f t="shared" si="11"/>
        <v>202.26706500000003</v>
      </c>
      <c r="I85" s="427">
        <f t="shared" si="11"/>
        <v>247.94714999999999</v>
      </c>
      <c r="J85" s="426">
        <f t="shared" si="11"/>
        <v>220.61622</v>
      </c>
      <c r="K85" s="427">
        <f t="shared" si="11"/>
        <v>307.95732000000004</v>
      </c>
      <c r="L85" s="426">
        <f t="shared" si="11"/>
        <v>353.91642000000002</v>
      </c>
      <c r="M85" s="427">
        <f t="shared" si="11"/>
        <v>333.53265000000005</v>
      </c>
      <c r="N85" s="426">
        <f t="shared" si="11"/>
        <v>184.48221000000001</v>
      </c>
      <c r="O85" s="427">
        <f t="shared" si="11"/>
        <v>233.30983500000002</v>
      </c>
      <c r="P85" s="426">
        <f t="shared" si="11"/>
        <v>226.12755000000001</v>
      </c>
      <c r="Q85" s="427">
        <f t="shared" si="11"/>
        <v>182.06512499999999</v>
      </c>
      <c r="R85" s="426">
        <f t="shared" si="11"/>
        <v>123.50646000000002</v>
      </c>
      <c r="S85" s="428">
        <f t="shared" si="11"/>
        <v>197.05356000000003</v>
      </c>
      <c r="T85" s="426" t="e">
        <f t="shared" si="10"/>
        <v>#REF!</v>
      </c>
      <c r="U85" s="427" t="e">
        <f t="shared" si="10"/>
        <v>#REF!</v>
      </c>
      <c r="V85" s="426" t="e">
        <f t="shared" si="10"/>
        <v>#REF!</v>
      </c>
      <c r="W85" s="428" t="e">
        <f t="shared" si="10"/>
        <v>#REF!</v>
      </c>
    </row>
    <row r="86" spans="1:23" ht="11.45" customHeight="1">
      <c r="A86" s="439"/>
      <c r="B86" s="417">
        <f t="shared" si="8"/>
        <v>33</v>
      </c>
      <c r="C86" s="425">
        <f t="shared" si="11"/>
        <v>116.21445</v>
      </c>
      <c r="D86" s="426">
        <f t="shared" si="11"/>
        <v>129.85169999999999</v>
      </c>
      <c r="E86" s="427">
        <f t="shared" si="11"/>
        <v>139.16265000000001</v>
      </c>
      <c r="F86" s="426">
        <f t="shared" si="11"/>
        <v>188.31631500000003</v>
      </c>
      <c r="G86" s="427">
        <f t="shared" si="11"/>
        <v>134.13097500000001</v>
      </c>
      <c r="H86" s="426">
        <f t="shared" si="11"/>
        <v>205.71556500000003</v>
      </c>
      <c r="I86" s="427">
        <f t="shared" si="11"/>
        <v>253.6215</v>
      </c>
      <c r="J86" s="426">
        <f t="shared" si="11"/>
        <v>225.61968000000002</v>
      </c>
      <c r="K86" s="427">
        <f t="shared" si="11"/>
        <v>330.76757999999995</v>
      </c>
      <c r="L86" s="426">
        <f t="shared" si="11"/>
        <v>359.51553000000001</v>
      </c>
      <c r="M86" s="427">
        <f t="shared" si="11"/>
        <v>351.12313499999999</v>
      </c>
      <c r="N86" s="426">
        <f t="shared" si="11"/>
        <v>188.1</v>
      </c>
      <c r="O86" s="427">
        <f t="shared" si="11"/>
        <v>234.16882500000003</v>
      </c>
      <c r="P86" s="426">
        <f t="shared" si="11"/>
        <v>227.03043000000002</v>
      </c>
      <c r="Q86" s="427">
        <f t="shared" si="11"/>
        <v>188.10626999999999</v>
      </c>
      <c r="R86" s="426">
        <f t="shared" si="11"/>
        <v>126.180615</v>
      </c>
      <c r="S86" s="428">
        <f t="shared" si="11"/>
        <v>201.37045500000002</v>
      </c>
      <c r="T86" s="426" t="e">
        <f t="shared" ref="T86:W93" si="12">MAX((1-T$12)*T194,T$162-T$19)</f>
        <v>#REF!</v>
      </c>
      <c r="U86" s="427" t="e">
        <f t="shared" si="12"/>
        <v>#REF!</v>
      </c>
      <c r="V86" s="426" t="e">
        <f t="shared" si="12"/>
        <v>#REF!</v>
      </c>
      <c r="W86" s="428" t="e">
        <f t="shared" si="12"/>
        <v>#REF!</v>
      </c>
    </row>
    <row r="87" spans="1:23" ht="11.45" customHeight="1">
      <c r="A87" s="439"/>
      <c r="B87" s="417">
        <f t="shared" si="8"/>
        <v>34</v>
      </c>
      <c r="C87" s="425">
        <f t="shared" si="11"/>
        <v>118.518675</v>
      </c>
      <c r="D87" s="426">
        <f t="shared" si="11"/>
        <v>131.942745</v>
      </c>
      <c r="E87" s="427">
        <f t="shared" si="11"/>
        <v>140.27871000000002</v>
      </c>
      <c r="F87" s="426">
        <f t="shared" si="11"/>
        <v>190.78042500000001</v>
      </c>
      <c r="G87" s="427">
        <f t="shared" si="11"/>
        <v>139.05606</v>
      </c>
      <c r="H87" s="426">
        <f t="shared" si="11"/>
        <v>206.08235999999999</v>
      </c>
      <c r="I87" s="427">
        <f t="shared" si="11"/>
        <v>259.11715499999997</v>
      </c>
      <c r="J87" s="426">
        <f t="shared" si="11"/>
        <v>230.93037000000001</v>
      </c>
      <c r="K87" s="427">
        <f t="shared" si="11"/>
        <v>333.05613000000005</v>
      </c>
      <c r="L87" s="426">
        <f t="shared" si="11"/>
        <v>361.44042000000002</v>
      </c>
      <c r="M87" s="427">
        <f t="shared" si="11"/>
        <v>352.88187000000005</v>
      </c>
      <c r="N87" s="426">
        <f t="shared" si="11"/>
        <v>191.16289499999999</v>
      </c>
      <c r="O87" s="427">
        <f t="shared" si="11"/>
        <v>235.15321500000002</v>
      </c>
      <c r="P87" s="426">
        <f t="shared" si="11"/>
        <v>233.82711</v>
      </c>
      <c r="Q87" s="427">
        <f t="shared" si="11"/>
        <v>191.06257500000001</v>
      </c>
      <c r="R87" s="426">
        <f t="shared" si="11"/>
        <v>130.814145</v>
      </c>
      <c r="S87" s="428">
        <f t="shared" si="11"/>
        <v>205.60270500000001</v>
      </c>
      <c r="T87" s="426" t="e">
        <f t="shared" si="12"/>
        <v>#REF!</v>
      </c>
      <c r="U87" s="427" t="e">
        <f t="shared" si="12"/>
        <v>#REF!</v>
      </c>
      <c r="V87" s="426" t="e">
        <f t="shared" si="12"/>
        <v>#REF!</v>
      </c>
      <c r="W87" s="428" t="e">
        <f t="shared" si="12"/>
        <v>#REF!</v>
      </c>
    </row>
    <row r="88" spans="1:23" ht="11.45" customHeight="1">
      <c r="A88" s="439"/>
      <c r="B88" s="448">
        <f>+B87+1</f>
        <v>35</v>
      </c>
      <c r="C88" s="425">
        <f t="shared" si="11"/>
        <v>120.468645</v>
      </c>
      <c r="D88" s="426">
        <f t="shared" si="11"/>
        <v>134.03379000000001</v>
      </c>
      <c r="E88" s="427">
        <f t="shared" si="11"/>
        <v>140.60161500000001</v>
      </c>
      <c r="F88" s="426">
        <f t="shared" si="11"/>
        <v>197.31376499999999</v>
      </c>
      <c r="G88" s="427">
        <f t="shared" si="11"/>
        <v>139.65484500000002</v>
      </c>
      <c r="H88" s="426">
        <f t="shared" si="11"/>
        <v>212.129775</v>
      </c>
      <c r="I88" s="427">
        <f t="shared" si="11"/>
        <v>264.79150499999997</v>
      </c>
      <c r="J88" s="426">
        <f t="shared" si="11"/>
        <v>231.529155</v>
      </c>
      <c r="K88" s="427">
        <f t="shared" si="11"/>
        <v>352.80976500000003</v>
      </c>
      <c r="L88" s="426">
        <f t="shared" si="11"/>
        <v>384.80557500000003</v>
      </c>
      <c r="M88" s="427">
        <f t="shared" si="11"/>
        <v>353.25493499999999</v>
      </c>
      <c r="N88" s="426">
        <f t="shared" si="11"/>
        <v>191.55790500000001</v>
      </c>
      <c r="O88" s="427">
        <f t="shared" si="11"/>
        <v>254.94760500000001</v>
      </c>
      <c r="P88" s="426">
        <f t="shared" si="11"/>
        <v>236.607855</v>
      </c>
      <c r="Q88" s="427">
        <f t="shared" si="11"/>
        <v>191.41683</v>
      </c>
      <c r="R88" s="426">
        <f t="shared" si="11"/>
        <v>131.378445</v>
      </c>
      <c r="S88" s="428">
        <f t="shared" si="11"/>
        <v>212.15799000000001</v>
      </c>
      <c r="T88" s="430" t="e">
        <f t="shared" si="12"/>
        <v>#REF!</v>
      </c>
      <c r="U88" s="431" t="e">
        <f t="shared" si="12"/>
        <v>#REF!</v>
      </c>
      <c r="V88" s="430" t="e">
        <f t="shared" si="12"/>
        <v>#REF!</v>
      </c>
      <c r="W88" s="432" t="e">
        <f t="shared" si="12"/>
        <v>#REF!</v>
      </c>
    </row>
    <row r="89" spans="1:23" ht="11.45" customHeight="1">
      <c r="A89" s="449"/>
      <c r="B89" s="417">
        <f t="shared" si="8"/>
        <v>36</v>
      </c>
      <c r="C89" s="425">
        <f t="shared" si="11"/>
        <v>120.67869</v>
      </c>
      <c r="D89" s="426">
        <f t="shared" si="11"/>
        <v>134.94921000000002</v>
      </c>
      <c r="E89" s="427">
        <f t="shared" si="11"/>
        <v>140.96841000000001</v>
      </c>
      <c r="F89" s="426">
        <f t="shared" si="11"/>
        <v>202.22317500000003</v>
      </c>
      <c r="G89" s="427">
        <f t="shared" si="11"/>
        <v>151.48633500000003</v>
      </c>
      <c r="H89" s="426">
        <f t="shared" si="11"/>
        <v>212.96055000000001</v>
      </c>
      <c r="I89" s="427">
        <f t="shared" si="11"/>
        <v>269.05196999999998</v>
      </c>
      <c r="J89" s="426">
        <f t="shared" si="11"/>
        <v>231.83638500000001</v>
      </c>
      <c r="K89" s="427">
        <f t="shared" si="11"/>
        <v>365.462625</v>
      </c>
      <c r="L89" s="426">
        <f t="shared" si="11"/>
        <v>387.05964000000006</v>
      </c>
      <c r="M89" s="427">
        <f t="shared" si="11"/>
        <v>360.75699000000003</v>
      </c>
      <c r="N89" s="426">
        <f t="shared" si="11"/>
        <v>191.9247</v>
      </c>
      <c r="O89" s="427">
        <f t="shared" si="11"/>
        <v>256.92579000000001</v>
      </c>
      <c r="P89" s="426">
        <f t="shared" si="11"/>
        <v>252.29226</v>
      </c>
      <c r="Q89" s="427">
        <f t="shared" si="11"/>
        <v>195.514275</v>
      </c>
      <c r="R89" s="426">
        <f t="shared" si="11"/>
        <v>142.50769500000001</v>
      </c>
      <c r="S89" s="428">
        <f t="shared" si="11"/>
        <v>214.20201</v>
      </c>
      <c r="T89" s="426" t="e">
        <f t="shared" si="12"/>
        <v>#REF!</v>
      </c>
      <c r="U89" s="427" t="e">
        <f t="shared" si="12"/>
        <v>#REF!</v>
      </c>
      <c r="V89" s="426" t="e">
        <f t="shared" si="12"/>
        <v>#REF!</v>
      </c>
      <c r="W89" s="428" t="e">
        <f t="shared" si="12"/>
        <v>#REF!</v>
      </c>
    </row>
    <row r="90" spans="1:23" ht="11.45" customHeight="1">
      <c r="A90" s="449"/>
      <c r="B90" s="417">
        <f>+B89+1</f>
        <v>37</v>
      </c>
      <c r="C90" s="425">
        <f t="shared" si="11"/>
        <v>124.550415</v>
      </c>
      <c r="D90" s="426">
        <f t="shared" si="11"/>
        <v>138.639105</v>
      </c>
      <c r="E90" s="427">
        <f t="shared" si="11"/>
        <v>141.316395</v>
      </c>
      <c r="F90" s="426">
        <f t="shared" si="11"/>
        <v>203.019465</v>
      </c>
      <c r="G90" s="427">
        <f t="shared" si="11"/>
        <v>159.92889</v>
      </c>
      <c r="H90" s="426">
        <f t="shared" si="11"/>
        <v>213.797595</v>
      </c>
      <c r="I90" s="427">
        <f t="shared" si="11"/>
        <v>279.049485</v>
      </c>
      <c r="J90" s="426">
        <f t="shared" si="11"/>
        <v>232.14675</v>
      </c>
      <c r="K90" s="427">
        <f t="shared" si="11"/>
        <v>371.01471000000004</v>
      </c>
      <c r="L90" s="426">
        <f t="shared" si="11"/>
        <v>387.52989000000002</v>
      </c>
      <c r="M90" s="427">
        <f t="shared" si="11"/>
        <v>367.71669000000003</v>
      </c>
      <c r="N90" s="426">
        <f t="shared" si="11"/>
        <v>203.38625999999999</v>
      </c>
      <c r="O90" s="427">
        <f t="shared" si="11"/>
        <v>257.23302000000001</v>
      </c>
      <c r="P90" s="426">
        <f t="shared" si="11"/>
        <v>255.900645</v>
      </c>
      <c r="Q90" s="427">
        <f t="shared" si="11"/>
        <v>203.34863999999999</v>
      </c>
      <c r="R90" s="426">
        <f t="shared" si="11"/>
        <v>150.451785</v>
      </c>
      <c r="S90" s="428">
        <f t="shared" si="11"/>
        <v>218.89824000000002</v>
      </c>
      <c r="T90" s="426" t="e">
        <f t="shared" si="12"/>
        <v>#REF!</v>
      </c>
      <c r="U90" s="427" t="e">
        <f t="shared" si="12"/>
        <v>#REF!</v>
      </c>
      <c r="V90" s="426" t="e">
        <f t="shared" si="12"/>
        <v>#REF!</v>
      </c>
      <c r="W90" s="428" t="e">
        <f t="shared" si="12"/>
        <v>#REF!</v>
      </c>
    </row>
    <row r="91" spans="1:23" ht="11.45" customHeight="1">
      <c r="A91" s="449"/>
      <c r="B91" s="417">
        <f>+B90+1</f>
        <v>38</v>
      </c>
      <c r="C91" s="425">
        <f t="shared" si="11"/>
        <v>126.15553500000001</v>
      </c>
      <c r="D91" s="426">
        <f t="shared" si="11"/>
        <v>140.54831999999999</v>
      </c>
      <c r="E91" s="427">
        <f t="shared" si="11"/>
        <v>141.66751500000001</v>
      </c>
      <c r="F91" s="426">
        <f t="shared" si="11"/>
        <v>203.54927999999998</v>
      </c>
      <c r="G91" s="427">
        <f t="shared" si="11"/>
        <v>160.78161</v>
      </c>
      <c r="H91" s="426">
        <f t="shared" si="11"/>
        <v>220.44065999999998</v>
      </c>
      <c r="I91" s="427">
        <f t="shared" si="11"/>
        <v>287.62371000000002</v>
      </c>
      <c r="J91" s="426">
        <f t="shared" si="11"/>
        <v>241.20689999999999</v>
      </c>
      <c r="K91" s="427">
        <f t="shared" si="11"/>
        <v>375.53538000000003</v>
      </c>
      <c r="L91" s="426">
        <f t="shared" si="11"/>
        <v>387.88727999999998</v>
      </c>
      <c r="M91" s="427">
        <f t="shared" si="11"/>
        <v>368.415795</v>
      </c>
      <c r="N91" s="426">
        <f t="shared" si="11"/>
        <v>206.93821500000001</v>
      </c>
      <c r="O91" s="427">
        <f t="shared" si="11"/>
        <v>258.96667500000001</v>
      </c>
      <c r="P91" s="426">
        <f t="shared" si="11"/>
        <v>257.041785</v>
      </c>
      <c r="Q91" s="427">
        <f t="shared" si="11"/>
        <v>207.02913000000001</v>
      </c>
      <c r="R91" s="426">
        <f t="shared" si="11"/>
        <v>151.25121000000001</v>
      </c>
      <c r="S91" s="428">
        <f t="shared" si="11"/>
        <v>223.26215999999999</v>
      </c>
      <c r="T91" s="426" t="e">
        <f t="shared" si="12"/>
        <v>#REF!</v>
      </c>
      <c r="U91" s="427" t="e">
        <f t="shared" si="12"/>
        <v>#REF!</v>
      </c>
      <c r="V91" s="426" t="e">
        <f t="shared" si="12"/>
        <v>#REF!</v>
      </c>
      <c r="W91" s="428" t="e">
        <f t="shared" si="12"/>
        <v>#REF!</v>
      </c>
    </row>
    <row r="92" spans="1:23" ht="11.45" customHeight="1">
      <c r="A92" s="449"/>
      <c r="B92" s="417">
        <f>+B91+1</f>
        <v>39</v>
      </c>
      <c r="C92" s="425">
        <f t="shared" si="11"/>
        <v>128.450355</v>
      </c>
      <c r="D92" s="426">
        <f t="shared" si="11"/>
        <v>142.407375</v>
      </c>
      <c r="E92" s="427">
        <f t="shared" si="11"/>
        <v>144.11281500000001</v>
      </c>
      <c r="F92" s="426">
        <f t="shared" si="11"/>
        <v>214.93559999999999</v>
      </c>
      <c r="G92" s="427">
        <f t="shared" si="11"/>
        <v>164.07649499999999</v>
      </c>
      <c r="H92" s="426">
        <f t="shared" si="11"/>
        <v>223.28410500000001</v>
      </c>
      <c r="I92" s="427">
        <f t="shared" si="11"/>
        <v>293.64290999999997</v>
      </c>
      <c r="J92" s="426">
        <f t="shared" si="11"/>
        <v>245.54260500000001</v>
      </c>
      <c r="K92" s="427">
        <f t="shared" si="11"/>
        <v>375.84261000000004</v>
      </c>
      <c r="L92" s="426">
        <f t="shared" si="11"/>
        <v>388.23840000000001</v>
      </c>
      <c r="M92" s="427">
        <f t="shared" si="11"/>
        <v>371.76397500000002</v>
      </c>
      <c r="N92" s="426">
        <f t="shared" si="11"/>
        <v>210.819345</v>
      </c>
      <c r="O92" s="427">
        <f t="shared" si="11"/>
        <v>259.38990000000001</v>
      </c>
      <c r="P92" s="426">
        <f t="shared" si="11"/>
        <v>267.83245500000004</v>
      </c>
      <c r="Q92" s="427">
        <f t="shared" si="11"/>
        <v>210.80680500000003</v>
      </c>
      <c r="R92" s="426">
        <f t="shared" si="11"/>
        <v>154.35172500000002</v>
      </c>
      <c r="S92" s="428">
        <f t="shared" si="11"/>
        <v>227.447385</v>
      </c>
      <c r="T92" s="426" t="e">
        <f t="shared" si="12"/>
        <v>#REF!</v>
      </c>
      <c r="U92" s="427" t="e">
        <f t="shared" si="12"/>
        <v>#REF!</v>
      </c>
      <c r="V92" s="426" t="e">
        <f t="shared" si="12"/>
        <v>#REF!</v>
      </c>
      <c r="W92" s="428" t="e">
        <f t="shared" si="12"/>
        <v>#REF!</v>
      </c>
    </row>
    <row r="93" spans="1:23" ht="11.45" customHeight="1" thickBot="1">
      <c r="A93" s="449"/>
      <c r="B93" s="433">
        <f>+B92+1</f>
        <v>40</v>
      </c>
      <c r="C93" s="434">
        <f t="shared" si="11"/>
        <v>130.76085</v>
      </c>
      <c r="D93" s="435">
        <f t="shared" si="11"/>
        <v>144.783705</v>
      </c>
      <c r="E93" s="436">
        <f t="shared" si="11"/>
        <v>144.46080000000001</v>
      </c>
      <c r="F93" s="435">
        <f t="shared" si="11"/>
        <v>219.139635</v>
      </c>
      <c r="G93" s="436">
        <f t="shared" si="11"/>
        <v>164.440155</v>
      </c>
      <c r="H93" s="435">
        <f t="shared" si="11"/>
        <v>233.60139000000001</v>
      </c>
      <c r="I93" s="436">
        <f t="shared" si="11"/>
        <v>294.15705000000003</v>
      </c>
      <c r="J93" s="435">
        <f t="shared" si="11"/>
        <v>245.98463999999998</v>
      </c>
      <c r="K93" s="436">
        <f t="shared" si="11"/>
        <v>376.15297500000003</v>
      </c>
      <c r="L93" s="435">
        <f t="shared" si="11"/>
        <v>388.60205999999999</v>
      </c>
      <c r="M93" s="436">
        <f t="shared" si="11"/>
        <v>387.53616000000005</v>
      </c>
      <c r="N93" s="435">
        <f t="shared" si="11"/>
        <v>211.383645</v>
      </c>
      <c r="O93" s="436">
        <f t="shared" si="11"/>
        <v>259.74415499999998</v>
      </c>
      <c r="P93" s="435">
        <f t="shared" si="11"/>
        <v>268.252545</v>
      </c>
      <c r="Q93" s="436">
        <f t="shared" si="11"/>
        <v>213.65965499999999</v>
      </c>
      <c r="R93" s="435">
        <f t="shared" si="11"/>
        <v>154.69344000000001</v>
      </c>
      <c r="S93" s="437">
        <f t="shared" si="11"/>
        <v>232.08405000000002</v>
      </c>
      <c r="T93" s="435" t="e">
        <f t="shared" si="12"/>
        <v>#REF!</v>
      </c>
      <c r="U93" s="436" t="e">
        <f t="shared" si="12"/>
        <v>#REF!</v>
      </c>
      <c r="V93" s="435" t="e">
        <f t="shared" si="12"/>
        <v>#REF!</v>
      </c>
      <c r="W93" s="437" t="e">
        <f t="shared" si="12"/>
        <v>#REF!</v>
      </c>
    </row>
    <row r="94" spans="1:23">
      <c r="A94" s="449"/>
      <c r="B94" s="450" t="s">
        <v>264</v>
      </c>
      <c r="C94" s="451"/>
      <c r="D94" s="451"/>
      <c r="E94" s="451"/>
      <c r="F94" s="451"/>
      <c r="G94" s="451"/>
      <c r="H94" s="451"/>
      <c r="I94" s="451"/>
      <c r="J94" s="451"/>
      <c r="K94" s="451"/>
      <c r="L94" s="451"/>
      <c r="M94" s="451"/>
      <c r="N94" s="451"/>
      <c r="O94" s="451"/>
      <c r="P94" s="451"/>
      <c r="Q94" s="451"/>
      <c r="R94" s="451"/>
      <c r="S94" s="451"/>
      <c r="T94" s="426"/>
      <c r="U94" s="427"/>
      <c r="V94" s="426"/>
      <c r="W94" s="427"/>
    </row>
    <row r="95" spans="1:23">
      <c r="A95" s="449"/>
      <c r="B95" s="452" t="s">
        <v>265</v>
      </c>
      <c r="C95" s="451"/>
      <c r="D95" s="451"/>
      <c r="E95" s="451"/>
      <c r="F95" s="451"/>
      <c r="G95" s="451"/>
      <c r="H95" s="451"/>
      <c r="I95" s="451"/>
      <c r="J95" s="451"/>
      <c r="K95" s="451"/>
      <c r="L95" s="451"/>
      <c r="M95" s="451"/>
      <c r="N95" s="451"/>
      <c r="O95" s="451"/>
      <c r="P95" s="451"/>
      <c r="Q95" s="451"/>
      <c r="R95" s="451"/>
      <c r="S95" s="451"/>
      <c r="T95" s="426"/>
      <c r="U95" s="427"/>
      <c r="V95" s="426"/>
      <c r="W95" s="427"/>
    </row>
    <row r="96" spans="1:23">
      <c r="A96" s="449"/>
      <c r="B96" s="452"/>
      <c r="C96" s="451"/>
      <c r="D96" s="451"/>
      <c r="E96" s="451"/>
      <c r="F96" s="451"/>
      <c r="G96" s="451"/>
      <c r="H96" s="451"/>
      <c r="I96" s="451"/>
      <c r="J96" s="451"/>
      <c r="K96" s="451"/>
      <c r="L96" s="451"/>
      <c r="M96" s="451"/>
      <c r="N96" s="451"/>
      <c r="O96" s="451"/>
      <c r="P96" s="451"/>
      <c r="Q96" s="451"/>
      <c r="R96" s="451"/>
      <c r="S96" s="451"/>
      <c r="T96" s="426"/>
      <c r="U96" s="427"/>
      <c r="V96" s="426"/>
      <c r="W96" s="427"/>
    </row>
    <row r="97" spans="1:23" ht="11.1" customHeight="1">
      <c r="A97" s="381"/>
      <c r="B97" s="453"/>
      <c r="C97" s="453"/>
      <c r="D97" s="453"/>
      <c r="E97" s="453"/>
      <c r="F97" s="454"/>
      <c r="G97" s="454"/>
      <c r="H97" s="454"/>
      <c r="I97" s="454"/>
      <c r="J97" s="454"/>
      <c r="K97" s="454"/>
      <c r="L97" s="454"/>
      <c r="M97" s="454"/>
      <c r="N97" s="454"/>
      <c r="O97" s="454"/>
      <c r="P97" s="454"/>
      <c r="Q97" s="454"/>
      <c r="R97" s="454"/>
      <c r="S97" s="454"/>
      <c r="T97" s="454"/>
      <c r="U97" s="454"/>
      <c r="V97" s="299"/>
      <c r="W97" s="299"/>
    </row>
    <row r="98" spans="1:23" ht="15.75" thickBot="1">
      <c r="A98" s="381"/>
      <c r="B98" s="455" t="s">
        <v>713</v>
      </c>
      <c r="C98" s="405"/>
      <c r="D98" s="299"/>
      <c r="E98" s="452"/>
      <c r="F98" s="405"/>
      <c r="G98" s="405"/>
      <c r="H98" s="381"/>
      <c r="I98" s="381"/>
      <c r="J98" s="381"/>
      <c r="K98" s="381"/>
      <c r="L98" s="381"/>
      <c r="M98" s="381"/>
      <c r="N98" s="381"/>
      <c r="O98" s="381"/>
      <c r="P98" s="381"/>
      <c r="Q98" s="381"/>
      <c r="R98" s="381"/>
      <c r="S98" s="381"/>
      <c r="T98" s="381"/>
      <c r="U98" s="381"/>
      <c r="V98" s="299"/>
      <c r="W98" s="299"/>
    </row>
    <row r="99" spans="1:23" ht="15.75" thickBot="1">
      <c r="A99" s="381"/>
      <c r="B99" s="440"/>
      <c r="C99" s="407" t="s">
        <v>5</v>
      </c>
      <c r="D99" s="408"/>
      <c r="E99" s="408"/>
      <c r="F99" s="408"/>
      <c r="G99" s="408"/>
      <c r="H99" s="408"/>
      <c r="I99" s="408"/>
      <c r="J99" s="408"/>
      <c r="K99" s="408"/>
      <c r="L99" s="408"/>
      <c r="M99" s="408"/>
      <c r="N99" s="408"/>
      <c r="O99" s="408"/>
      <c r="P99" s="408"/>
      <c r="Q99" s="408"/>
      <c r="R99" s="408"/>
      <c r="S99" s="409"/>
      <c r="T99" s="408"/>
      <c r="U99" s="408"/>
      <c r="V99" s="408"/>
      <c r="W99" s="409"/>
    </row>
    <row r="100" spans="1:23" ht="15.75" thickBot="1">
      <c r="A100" s="381"/>
      <c r="B100" s="410"/>
      <c r="C100" s="411">
        <v>81</v>
      </c>
      <c r="D100" s="412">
        <v>82</v>
      </c>
      <c r="E100" s="413">
        <v>84</v>
      </c>
      <c r="F100" s="412">
        <v>901</v>
      </c>
      <c r="G100" s="413">
        <v>902</v>
      </c>
      <c r="H100" s="412">
        <v>903</v>
      </c>
      <c r="I100" s="413">
        <v>904</v>
      </c>
      <c r="J100" s="412">
        <v>905</v>
      </c>
      <c r="K100" s="413">
        <v>906</v>
      </c>
      <c r="L100" s="412">
        <v>907</v>
      </c>
      <c r="M100" s="413">
        <v>908</v>
      </c>
      <c r="N100" s="412">
        <v>909</v>
      </c>
      <c r="O100" s="413">
        <v>911</v>
      </c>
      <c r="P100" s="412">
        <v>912</v>
      </c>
      <c r="Q100" s="413">
        <v>913</v>
      </c>
      <c r="R100" s="412">
        <v>920</v>
      </c>
      <c r="S100" s="414">
        <v>921</v>
      </c>
      <c r="T100" s="415"/>
      <c r="U100" s="413"/>
      <c r="V100" s="415"/>
      <c r="W100" s="416"/>
    </row>
    <row r="101" spans="1:23" ht="12.6" customHeight="1">
      <c r="A101" s="381"/>
      <c r="B101" s="417">
        <v>41</v>
      </c>
      <c r="C101" s="456">
        <f t="shared" ref="C101:S115" si="13">MAX((1-C$12)*C202,C$162*(1-C$19))</f>
        <v>133.07134500000001</v>
      </c>
      <c r="D101" s="445">
        <f t="shared" si="13"/>
        <v>145.68344999999999</v>
      </c>
      <c r="E101" s="446">
        <f t="shared" si="13"/>
        <v>145.899765</v>
      </c>
      <c r="F101" s="445">
        <f t="shared" si="13"/>
        <v>222.907905</v>
      </c>
      <c r="G101" s="446">
        <f t="shared" si="13"/>
        <v>167.56888499999999</v>
      </c>
      <c r="H101" s="445">
        <f t="shared" si="13"/>
        <v>234.63907500000002</v>
      </c>
      <c r="I101" s="446">
        <f t="shared" si="13"/>
        <v>299.81572499999999</v>
      </c>
      <c r="J101" s="445">
        <f t="shared" si="13"/>
        <v>254.64037500000001</v>
      </c>
      <c r="K101" s="446">
        <f t="shared" si="13"/>
        <v>376.46333999999996</v>
      </c>
      <c r="L101" s="445">
        <f t="shared" si="13"/>
        <v>388.99707000000001</v>
      </c>
      <c r="M101" s="446">
        <f t="shared" si="13"/>
        <v>413.00176500000003</v>
      </c>
      <c r="N101" s="445">
        <f t="shared" si="13"/>
        <v>217.64110500000001</v>
      </c>
      <c r="O101" s="446">
        <f t="shared" si="13"/>
        <v>273.37200000000001</v>
      </c>
      <c r="P101" s="445">
        <f t="shared" si="13"/>
        <v>269.08332000000001</v>
      </c>
      <c r="Q101" s="446">
        <f t="shared" si="13"/>
        <v>214.14871500000001</v>
      </c>
      <c r="R101" s="445">
        <f t="shared" si="13"/>
        <v>159.96651</v>
      </c>
      <c r="S101" s="447">
        <f t="shared" si="13"/>
        <v>236.81476499999999</v>
      </c>
      <c r="T101" s="445" t="e">
        <f t="shared" ref="T101:W116" si="14">MAX((1-T$12)*T202,T$162-T$19)</f>
        <v>#REF!</v>
      </c>
      <c r="U101" s="457" t="e">
        <f t="shared" si="14"/>
        <v>#REF!</v>
      </c>
      <c r="V101" s="445" t="e">
        <f t="shared" si="14"/>
        <v>#REF!</v>
      </c>
      <c r="W101" s="447" t="e">
        <f t="shared" si="14"/>
        <v>#REF!</v>
      </c>
    </row>
    <row r="102" spans="1:23" ht="12.6" customHeight="1">
      <c r="A102" s="381"/>
      <c r="B102" s="417">
        <f>+B101+1</f>
        <v>42</v>
      </c>
      <c r="C102" s="425">
        <f t="shared" si="13"/>
        <v>135.19687500000001</v>
      </c>
      <c r="D102" s="426">
        <f t="shared" si="13"/>
        <v>148.88741999999999</v>
      </c>
      <c r="E102" s="427">
        <f t="shared" si="13"/>
        <v>152.16349500000001</v>
      </c>
      <c r="F102" s="426">
        <f t="shared" si="13"/>
        <v>225.82659000000001</v>
      </c>
      <c r="G102" s="427">
        <f t="shared" si="13"/>
        <v>168.27426</v>
      </c>
      <c r="H102" s="426">
        <f t="shared" si="13"/>
        <v>235.92756000000003</v>
      </c>
      <c r="I102" s="427">
        <f t="shared" si="13"/>
        <v>305.52142500000002</v>
      </c>
      <c r="J102" s="426">
        <f t="shared" si="13"/>
        <v>259.712805</v>
      </c>
      <c r="K102" s="427">
        <f t="shared" si="13"/>
        <v>382.00915499999996</v>
      </c>
      <c r="L102" s="426">
        <f t="shared" si="13"/>
        <v>389.370135</v>
      </c>
      <c r="M102" s="427">
        <f t="shared" si="13"/>
        <v>419.75455500000004</v>
      </c>
      <c r="N102" s="426">
        <f t="shared" si="13"/>
        <v>221.077065</v>
      </c>
      <c r="O102" s="427">
        <f t="shared" si="13"/>
        <v>279.54795000000001</v>
      </c>
      <c r="P102" s="426">
        <f t="shared" si="13"/>
        <v>281.25652500000001</v>
      </c>
      <c r="Q102" s="427">
        <f t="shared" si="13"/>
        <v>221.11155000000002</v>
      </c>
      <c r="R102" s="426">
        <f t="shared" si="13"/>
        <v>160.640535</v>
      </c>
      <c r="S102" s="428">
        <f t="shared" si="13"/>
        <v>241.31976</v>
      </c>
      <c r="T102" s="426" t="e">
        <f t="shared" si="14"/>
        <v>#REF!</v>
      </c>
      <c r="U102" s="458" t="e">
        <f t="shared" si="14"/>
        <v>#REF!</v>
      </c>
      <c r="V102" s="426" t="e">
        <f t="shared" si="14"/>
        <v>#REF!</v>
      </c>
      <c r="W102" s="428" t="e">
        <f t="shared" si="14"/>
        <v>#REF!</v>
      </c>
    </row>
    <row r="103" spans="1:23" ht="12.6" customHeight="1">
      <c r="A103" s="381"/>
      <c r="B103" s="417">
        <f t="shared" ref="B103:B110" si="15">+B102+1</f>
        <v>43</v>
      </c>
      <c r="C103" s="425">
        <f t="shared" si="13"/>
        <v>136.977555</v>
      </c>
      <c r="D103" s="426">
        <f t="shared" si="13"/>
        <v>151.64622</v>
      </c>
      <c r="E103" s="427">
        <f t="shared" si="13"/>
        <v>155.96311500000002</v>
      </c>
      <c r="F103" s="426">
        <f t="shared" si="13"/>
        <v>230.33785500000002</v>
      </c>
      <c r="G103" s="427">
        <f t="shared" si="13"/>
        <v>168.63791999999998</v>
      </c>
      <c r="H103" s="426">
        <f t="shared" si="13"/>
        <v>250.34856000000002</v>
      </c>
      <c r="I103" s="427">
        <f t="shared" si="13"/>
        <v>311.176965</v>
      </c>
      <c r="J103" s="426">
        <f t="shared" si="13"/>
        <v>260.28651000000002</v>
      </c>
      <c r="K103" s="427">
        <f t="shared" si="13"/>
        <v>384.57672000000002</v>
      </c>
      <c r="L103" s="426">
        <f t="shared" si="13"/>
        <v>415.24642499999999</v>
      </c>
      <c r="M103" s="427">
        <f t="shared" si="13"/>
        <v>435.05335500000001</v>
      </c>
      <c r="N103" s="426">
        <f t="shared" si="13"/>
        <v>224.69172</v>
      </c>
      <c r="O103" s="427">
        <f t="shared" si="13"/>
        <v>291.31673999999998</v>
      </c>
      <c r="P103" s="426">
        <f t="shared" si="13"/>
        <v>285.14706000000001</v>
      </c>
      <c r="Q103" s="427">
        <f t="shared" si="13"/>
        <v>224.84220000000002</v>
      </c>
      <c r="R103" s="426">
        <f t="shared" si="13"/>
        <v>160.98851999999999</v>
      </c>
      <c r="S103" s="428">
        <f t="shared" si="13"/>
        <v>249.75604500000003</v>
      </c>
      <c r="T103" s="426" t="e">
        <f t="shared" si="14"/>
        <v>#REF!</v>
      </c>
      <c r="U103" s="458" t="e">
        <f t="shared" si="14"/>
        <v>#REF!</v>
      </c>
      <c r="V103" s="426" t="e">
        <f t="shared" si="14"/>
        <v>#REF!</v>
      </c>
      <c r="W103" s="428" t="e">
        <f t="shared" si="14"/>
        <v>#REF!</v>
      </c>
    </row>
    <row r="104" spans="1:23" ht="12.6" customHeight="1">
      <c r="A104" s="381"/>
      <c r="B104" s="417">
        <f t="shared" si="15"/>
        <v>44</v>
      </c>
      <c r="C104" s="425">
        <f t="shared" si="13"/>
        <v>138.933795</v>
      </c>
      <c r="D104" s="426">
        <f t="shared" si="13"/>
        <v>153.969255</v>
      </c>
      <c r="E104" s="427">
        <f t="shared" si="13"/>
        <v>157.198305</v>
      </c>
      <c r="F104" s="426">
        <f t="shared" si="13"/>
        <v>233.391345</v>
      </c>
      <c r="G104" s="427">
        <f t="shared" si="13"/>
        <v>171.62871000000001</v>
      </c>
      <c r="H104" s="426">
        <f t="shared" si="13"/>
        <v>264.21152999999998</v>
      </c>
      <c r="I104" s="427">
        <f t="shared" si="13"/>
        <v>316.97671500000001</v>
      </c>
      <c r="J104" s="426">
        <f t="shared" si="13"/>
        <v>271.74180000000001</v>
      </c>
      <c r="K104" s="427">
        <f t="shared" si="13"/>
        <v>384.88708500000001</v>
      </c>
      <c r="L104" s="426">
        <f t="shared" si="13"/>
        <v>425.74867499999999</v>
      </c>
      <c r="M104" s="427">
        <f t="shared" si="13"/>
        <v>436.58637000000004</v>
      </c>
      <c r="N104" s="426">
        <f t="shared" si="13"/>
        <v>228.1026</v>
      </c>
      <c r="O104" s="427">
        <f t="shared" si="13"/>
        <v>295.19473499999998</v>
      </c>
      <c r="P104" s="426">
        <f t="shared" si="13"/>
        <v>290.89664999999997</v>
      </c>
      <c r="Q104" s="427">
        <f t="shared" si="13"/>
        <v>228.06811500000001</v>
      </c>
      <c r="R104" s="426">
        <f t="shared" si="13"/>
        <v>163.844505</v>
      </c>
      <c r="S104" s="428">
        <f t="shared" si="13"/>
        <v>251.62763999999999</v>
      </c>
      <c r="T104" s="426" t="e">
        <f t="shared" si="14"/>
        <v>#REF!</v>
      </c>
      <c r="U104" s="458" t="e">
        <f t="shared" si="14"/>
        <v>#REF!</v>
      </c>
      <c r="V104" s="426" t="e">
        <f t="shared" si="14"/>
        <v>#REF!</v>
      </c>
      <c r="W104" s="428" t="e">
        <f t="shared" si="14"/>
        <v>#REF!</v>
      </c>
    </row>
    <row r="105" spans="1:23" ht="12.6" customHeight="1">
      <c r="A105" s="381"/>
      <c r="B105" s="448">
        <f t="shared" si="15"/>
        <v>45</v>
      </c>
      <c r="C105" s="429">
        <f t="shared" si="13"/>
        <v>141.059325</v>
      </c>
      <c r="D105" s="430">
        <f t="shared" si="13"/>
        <v>155.837715</v>
      </c>
      <c r="E105" s="431">
        <f t="shared" si="13"/>
        <v>158.28615000000002</v>
      </c>
      <c r="F105" s="430">
        <f t="shared" si="13"/>
        <v>236.97465</v>
      </c>
      <c r="G105" s="431">
        <f t="shared" si="13"/>
        <v>172.21182000000002</v>
      </c>
      <c r="H105" s="430">
        <f t="shared" si="13"/>
        <v>270.87027</v>
      </c>
      <c r="I105" s="431">
        <f t="shared" si="13"/>
        <v>322.68868499999996</v>
      </c>
      <c r="J105" s="430">
        <f t="shared" si="13"/>
        <v>292.76824499999998</v>
      </c>
      <c r="K105" s="431">
        <f t="shared" si="13"/>
        <v>385.19431500000002</v>
      </c>
      <c r="L105" s="430">
        <f t="shared" si="13"/>
        <v>427.04970000000003</v>
      </c>
      <c r="M105" s="431">
        <f t="shared" si="13"/>
        <v>438.57082500000001</v>
      </c>
      <c r="N105" s="430">
        <f t="shared" si="13"/>
        <v>231.729795</v>
      </c>
      <c r="O105" s="431">
        <f t="shared" si="13"/>
        <v>295.72768500000001</v>
      </c>
      <c r="P105" s="430">
        <f t="shared" si="13"/>
        <v>296.91898500000002</v>
      </c>
      <c r="Q105" s="431">
        <f t="shared" si="13"/>
        <v>231.70785000000001</v>
      </c>
      <c r="R105" s="430">
        <f t="shared" si="13"/>
        <v>164.39939999999999</v>
      </c>
      <c r="S105" s="432">
        <f t="shared" si="13"/>
        <v>258.72528</v>
      </c>
      <c r="T105" s="430" t="e">
        <f t="shared" si="14"/>
        <v>#REF!</v>
      </c>
      <c r="U105" s="459" t="e">
        <f t="shared" si="14"/>
        <v>#REF!</v>
      </c>
      <c r="V105" s="430" t="e">
        <f t="shared" si="14"/>
        <v>#REF!</v>
      </c>
      <c r="W105" s="432" t="e">
        <f t="shared" si="14"/>
        <v>#REF!</v>
      </c>
    </row>
    <row r="106" spans="1:23" ht="12.6" customHeight="1">
      <c r="A106" s="381"/>
      <c r="B106" s="417">
        <f t="shared" si="15"/>
        <v>46</v>
      </c>
      <c r="C106" s="425">
        <f t="shared" si="13"/>
        <v>142.658175</v>
      </c>
      <c r="D106" s="426">
        <f t="shared" si="13"/>
        <v>159.24859500000002</v>
      </c>
      <c r="E106" s="427">
        <f t="shared" si="13"/>
        <v>164.09216999999998</v>
      </c>
      <c r="F106" s="426">
        <f t="shared" si="13"/>
        <v>240.68962500000001</v>
      </c>
      <c r="G106" s="427">
        <f t="shared" si="13"/>
        <v>183.78623999999999</v>
      </c>
      <c r="H106" s="426">
        <f t="shared" si="13"/>
        <v>273.17763000000002</v>
      </c>
      <c r="I106" s="427">
        <f t="shared" si="13"/>
        <v>329.80200000000002</v>
      </c>
      <c r="J106" s="426">
        <f t="shared" si="13"/>
        <v>294.868695</v>
      </c>
      <c r="K106" s="427">
        <f t="shared" si="13"/>
        <v>385.50468000000001</v>
      </c>
      <c r="L106" s="426">
        <f t="shared" si="13"/>
        <v>453.09841499999999</v>
      </c>
      <c r="M106" s="427">
        <f t="shared" si="13"/>
        <v>478.23484500000001</v>
      </c>
      <c r="N106" s="426">
        <f t="shared" si="13"/>
        <v>234.14061000000001</v>
      </c>
      <c r="O106" s="427">
        <f t="shared" si="13"/>
        <v>306.39609000000002</v>
      </c>
      <c r="P106" s="426">
        <f t="shared" si="13"/>
        <v>299.57746500000002</v>
      </c>
      <c r="Q106" s="427">
        <f t="shared" si="13"/>
        <v>234.11552999999998</v>
      </c>
      <c r="R106" s="426">
        <f t="shared" si="13"/>
        <v>175.45340999999999</v>
      </c>
      <c r="S106" s="428">
        <f t="shared" si="13"/>
        <v>263.51555999999999</v>
      </c>
      <c r="T106" s="426" t="e">
        <f t="shared" si="14"/>
        <v>#REF!</v>
      </c>
      <c r="U106" s="458" t="e">
        <f t="shared" si="14"/>
        <v>#REF!</v>
      </c>
      <c r="V106" s="426" t="e">
        <f t="shared" si="14"/>
        <v>#REF!</v>
      </c>
      <c r="W106" s="428" t="e">
        <f t="shared" si="14"/>
        <v>#REF!</v>
      </c>
    </row>
    <row r="107" spans="1:23" ht="12.6" customHeight="1">
      <c r="A107" s="381"/>
      <c r="B107" s="417">
        <f t="shared" si="15"/>
        <v>47</v>
      </c>
      <c r="C107" s="425">
        <f t="shared" si="13"/>
        <v>144.783705</v>
      </c>
      <c r="D107" s="426">
        <f t="shared" si="13"/>
        <v>160.84431000000001</v>
      </c>
      <c r="E107" s="427">
        <f t="shared" si="13"/>
        <v>166.83529499999997</v>
      </c>
      <c r="F107" s="426">
        <f t="shared" si="13"/>
        <v>244.88112000000001</v>
      </c>
      <c r="G107" s="427">
        <f t="shared" si="13"/>
        <v>184.94619000000003</v>
      </c>
      <c r="H107" s="426">
        <f t="shared" si="13"/>
        <v>275.43483000000003</v>
      </c>
      <c r="I107" s="427">
        <f t="shared" si="13"/>
        <v>334.04678999999999</v>
      </c>
      <c r="J107" s="426">
        <f t="shared" si="13"/>
        <v>311.02021500000001</v>
      </c>
      <c r="K107" s="427">
        <f t="shared" si="13"/>
        <v>385.81818000000004</v>
      </c>
      <c r="L107" s="426">
        <f t="shared" si="13"/>
        <v>472.98685499999999</v>
      </c>
      <c r="M107" s="427">
        <f t="shared" si="13"/>
        <v>482.22256500000003</v>
      </c>
      <c r="N107" s="426">
        <f t="shared" si="13"/>
        <v>237.95903999999999</v>
      </c>
      <c r="O107" s="427">
        <f t="shared" si="13"/>
        <v>307.47453000000002</v>
      </c>
      <c r="P107" s="426">
        <f t="shared" si="13"/>
        <v>303.73447500000003</v>
      </c>
      <c r="Q107" s="427">
        <f t="shared" si="13"/>
        <v>238.0719</v>
      </c>
      <c r="R107" s="426">
        <f t="shared" si="13"/>
        <v>176.55693000000002</v>
      </c>
      <c r="S107" s="428">
        <f t="shared" si="13"/>
        <v>268.95792</v>
      </c>
      <c r="T107" s="426" t="e">
        <f t="shared" si="14"/>
        <v>#REF!</v>
      </c>
      <c r="U107" s="458" t="e">
        <f t="shared" si="14"/>
        <v>#REF!</v>
      </c>
      <c r="V107" s="426" t="e">
        <f t="shared" si="14"/>
        <v>#REF!</v>
      </c>
      <c r="W107" s="428" t="e">
        <f t="shared" si="14"/>
        <v>#REF!</v>
      </c>
    </row>
    <row r="108" spans="1:23" ht="12.6" customHeight="1">
      <c r="A108" s="381"/>
      <c r="B108" s="417">
        <f t="shared" si="15"/>
        <v>48</v>
      </c>
      <c r="C108" s="425">
        <f t="shared" si="13"/>
        <v>146.727405</v>
      </c>
      <c r="D108" s="426">
        <f t="shared" si="13"/>
        <v>163.80061499999999</v>
      </c>
      <c r="E108" s="427">
        <f t="shared" si="13"/>
        <v>169.02038999999999</v>
      </c>
      <c r="F108" s="426">
        <f t="shared" si="13"/>
        <v>248.53966499999999</v>
      </c>
      <c r="G108" s="427">
        <f t="shared" si="13"/>
        <v>185.31612000000001</v>
      </c>
      <c r="H108" s="426">
        <f t="shared" si="13"/>
        <v>283.78333500000002</v>
      </c>
      <c r="I108" s="427">
        <f t="shared" si="13"/>
        <v>339.75249000000002</v>
      </c>
      <c r="J108" s="426">
        <f t="shared" si="13"/>
        <v>312.63787500000001</v>
      </c>
      <c r="K108" s="427">
        <f t="shared" si="13"/>
        <v>389.64915000000002</v>
      </c>
      <c r="L108" s="426">
        <f t="shared" si="13"/>
        <v>474.98385000000002</v>
      </c>
      <c r="M108" s="427">
        <f t="shared" si="13"/>
        <v>482.62384500000002</v>
      </c>
      <c r="N108" s="426">
        <f t="shared" si="13"/>
        <v>241.57369500000001</v>
      </c>
      <c r="O108" s="427">
        <f t="shared" si="13"/>
        <v>307.78176000000002</v>
      </c>
      <c r="P108" s="426">
        <f t="shared" si="13"/>
        <v>308.64075000000003</v>
      </c>
      <c r="Q108" s="427">
        <f t="shared" si="13"/>
        <v>241.12539000000001</v>
      </c>
      <c r="R108" s="426">
        <f t="shared" si="13"/>
        <v>176.91118500000002</v>
      </c>
      <c r="S108" s="428">
        <f t="shared" si="13"/>
        <v>274.41282000000001</v>
      </c>
      <c r="T108" s="426" t="e">
        <f t="shared" si="14"/>
        <v>#REF!</v>
      </c>
      <c r="U108" s="458" t="e">
        <f t="shared" si="14"/>
        <v>#REF!</v>
      </c>
      <c r="V108" s="426" t="e">
        <f t="shared" si="14"/>
        <v>#REF!</v>
      </c>
      <c r="W108" s="428" t="e">
        <f t="shared" si="14"/>
        <v>#REF!</v>
      </c>
    </row>
    <row r="109" spans="1:23" ht="12.6" customHeight="1">
      <c r="A109" s="381"/>
      <c r="B109" s="417">
        <f t="shared" si="15"/>
        <v>49</v>
      </c>
      <c r="C109" s="425">
        <f t="shared" si="13"/>
        <v>148.32938999999999</v>
      </c>
      <c r="D109" s="426">
        <f t="shared" si="13"/>
        <v>165.44022000000001</v>
      </c>
      <c r="E109" s="427">
        <f t="shared" si="13"/>
        <v>169.70068500000002</v>
      </c>
      <c r="F109" s="426">
        <f t="shared" si="13"/>
        <v>252.07594500000002</v>
      </c>
      <c r="G109" s="427">
        <f t="shared" si="13"/>
        <v>192.36673500000001</v>
      </c>
      <c r="H109" s="426">
        <f t="shared" si="13"/>
        <v>284.62664999999998</v>
      </c>
      <c r="I109" s="427">
        <f t="shared" si="13"/>
        <v>345.27636000000007</v>
      </c>
      <c r="J109" s="426">
        <f t="shared" si="13"/>
        <v>317.685225</v>
      </c>
      <c r="K109" s="427">
        <f t="shared" si="13"/>
        <v>390.912555</v>
      </c>
      <c r="L109" s="426">
        <f t="shared" si="13"/>
        <v>497.12635499999999</v>
      </c>
      <c r="M109" s="427">
        <f t="shared" si="13"/>
        <v>482.97182999999995</v>
      </c>
      <c r="N109" s="426">
        <f t="shared" si="13"/>
        <v>245.39212499999999</v>
      </c>
      <c r="O109" s="427">
        <f t="shared" si="13"/>
        <v>308.09212500000001</v>
      </c>
      <c r="P109" s="426">
        <f t="shared" si="13"/>
        <v>309.04203000000001</v>
      </c>
      <c r="Q109" s="427">
        <f t="shared" si="13"/>
        <v>245.33256000000003</v>
      </c>
      <c r="R109" s="426">
        <f t="shared" si="13"/>
        <v>183.63889499999999</v>
      </c>
      <c r="S109" s="428">
        <f t="shared" si="13"/>
        <v>279.81442500000003</v>
      </c>
      <c r="T109" s="426" t="e">
        <f t="shared" si="14"/>
        <v>#REF!</v>
      </c>
      <c r="U109" s="458" t="e">
        <f t="shared" si="14"/>
        <v>#REF!</v>
      </c>
      <c r="V109" s="426" t="e">
        <f t="shared" si="14"/>
        <v>#REF!</v>
      </c>
      <c r="W109" s="428" t="e">
        <f t="shared" si="14"/>
        <v>#REF!</v>
      </c>
    </row>
    <row r="110" spans="1:23" ht="12.6" customHeight="1">
      <c r="A110" s="381"/>
      <c r="B110" s="448">
        <f t="shared" si="15"/>
        <v>50</v>
      </c>
      <c r="C110" s="429">
        <f t="shared" si="13"/>
        <v>150.46118999999999</v>
      </c>
      <c r="D110" s="430">
        <f t="shared" si="13"/>
        <v>167.83849499999999</v>
      </c>
      <c r="E110" s="431">
        <f t="shared" si="13"/>
        <v>171.18667499999998</v>
      </c>
      <c r="F110" s="430">
        <f t="shared" si="13"/>
        <v>252.408255</v>
      </c>
      <c r="G110" s="431">
        <f t="shared" si="13"/>
        <v>193.081515</v>
      </c>
      <c r="H110" s="430">
        <f t="shared" si="13"/>
        <v>285.30067500000001</v>
      </c>
      <c r="I110" s="431">
        <f t="shared" si="13"/>
        <v>350.51494499999995</v>
      </c>
      <c r="J110" s="430">
        <f t="shared" si="13"/>
        <v>318.66961500000002</v>
      </c>
      <c r="K110" s="431">
        <f t="shared" si="13"/>
        <v>397.56189000000001</v>
      </c>
      <c r="L110" s="430">
        <f t="shared" si="13"/>
        <v>499.345935</v>
      </c>
      <c r="M110" s="431">
        <f t="shared" si="13"/>
        <v>483.32294999999999</v>
      </c>
      <c r="N110" s="430">
        <f t="shared" si="13"/>
        <v>248.86570500000002</v>
      </c>
      <c r="O110" s="431">
        <f t="shared" si="13"/>
        <v>308.77869000000004</v>
      </c>
      <c r="P110" s="430">
        <f t="shared" si="13"/>
        <v>309.46525500000001</v>
      </c>
      <c r="Q110" s="431">
        <f t="shared" si="13"/>
        <v>248.82808500000002</v>
      </c>
      <c r="R110" s="430">
        <f t="shared" si="13"/>
        <v>184.32232500000001</v>
      </c>
      <c r="S110" s="432">
        <f t="shared" si="13"/>
        <v>285.39472499999999</v>
      </c>
      <c r="T110" s="430" t="e">
        <f t="shared" si="14"/>
        <v>#REF!</v>
      </c>
      <c r="U110" s="459" t="e">
        <f t="shared" si="14"/>
        <v>#REF!</v>
      </c>
      <c r="V110" s="430" t="e">
        <f t="shared" si="14"/>
        <v>#REF!</v>
      </c>
      <c r="W110" s="432" t="e">
        <f t="shared" si="14"/>
        <v>#REF!</v>
      </c>
    </row>
    <row r="111" spans="1:23" ht="12.6" customHeight="1">
      <c r="A111" s="381"/>
      <c r="B111" s="417">
        <f>+B110+2</f>
        <v>52</v>
      </c>
      <c r="C111" s="425">
        <f t="shared" si="13"/>
        <v>154.12287000000001</v>
      </c>
      <c r="D111" s="426">
        <f t="shared" si="13"/>
        <v>171.123975</v>
      </c>
      <c r="E111" s="427">
        <f t="shared" si="13"/>
        <v>172.13658000000001</v>
      </c>
      <c r="F111" s="426">
        <f t="shared" si="13"/>
        <v>260.08900499999999</v>
      </c>
      <c r="G111" s="427">
        <f t="shared" si="13"/>
        <v>206.317485</v>
      </c>
      <c r="H111" s="426">
        <f t="shared" si="13"/>
        <v>299.46147000000002</v>
      </c>
      <c r="I111" s="427">
        <f t="shared" si="13"/>
        <v>364.24938000000003</v>
      </c>
      <c r="J111" s="426">
        <f t="shared" si="13"/>
        <v>337.79938499999997</v>
      </c>
      <c r="K111" s="427">
        <f t="shared" si="13"/>
        <v>448.59969000000001</v>
      </c>
      <c r="L111" s="426">
        <f t="shared" si="13"/>
        <v>500.963595</v>
      </c>
      <c r="M111" s="427">
        <f t="shared" si="13"/>
        <v>499.75348500000007</v>
      </c>
      <c r="N111" s="426">
        <f t="shared" si="13"/>
        <v>253.235895</v>
      </c>
      <c r="O111" s="427">
        <f t="shared" si="13"/>
        <v>333.42292499999996</v>
      </c>
      <c r="P111" s="426">
        <f t="shared" si="13"/>
        <v>312.07357500000001</v>
      </c>
      <c r="Q111" s="427">
        <f t="shared" si="13"/>
        <v>253.23275999999998</v>
      </c>
      <c r="R111" s="426">
        <f t="shared" si="13"/>
        <v>196.95323999999999</v>
      </c>
      <c r="S111" s="428">
        <f t="shared" si="13"/>
        <v>288.20681999999999</v>
      </c>
      <c r="T111" s="426" t="e">
        <f t="shared" si="14"/>
        <v>#REF!</v>
      </c>
      <c r="U111" s="458" t="e">
        <f t="shared" si="14"/>
        <v>#REF!</v>
      </c>
      <c r="V111" s="426" t="e">
        <f t="shared" si="14"/>
        <v>#REF!</v>
      </c>
      <c r="W111" s="428" t="e">
        <f t="shared" si="14"/>
        <v>#REF!</v>
      </c>
    </row>
    <row r="112" spans="1:23" ht="12.6" customHeight="1">
      <c r="A112" s="381"/>
      <c r="B112" s="417">
        <f t="shared" ref="B112:B135" si="16">+B111+2</f>
        <v>54</v>
      </c>
      <c r="C112" s="425">
        <f t="shared" si="13"/>
        <v>156.49293</v>
      </c>
      <c r="D112" s="426">
        <f t="shared" si="13"/>
        <v>173.218155</v>
      </c>
      <c r="E112" s="427">
        <f t="shared" si="13"/>
        <v>180.760965</v>
      </c>
      <c r="F112" s="426">
        <f t="shared" si="13"/>
        <v>265.67557500000004</v>
      </c>
      <c r="G112" s="427">
        <f t="shared" si="13"/>
        <v>208.718895</v>
      </c>
      <c r="H112" s="426">
        <f t="shared" si="13"/>
        <v>305.976</v>
      </c>
      <c r="I112" s="427">
        <f t="shared" si="13"/>
        <v>371.15265000000005</v>
      </c>
      <c r="J112" s="426">
        <f t="shared" si="13"/>
        <v>339.899835</v>
      </c>
      <c r="K112" s="427">
        <f t="shared" si="13"/>
        <v>451.62496499999997</v>
      </c>
      <c r="L112" s="426">
        <f t="shared" si="13"/>
        <v>502.04517000000004</v>
      </c>
      <c r="M112" s="427">
        <f t="shared" si="13"/>
        <v>501.54984000000007</v>
      </c>
      <c r="N112" s="426">
        <f t="shared" si="13"/>
        <v>257.62489499999998</v>
      </c>
      <c r="O112" s="427">
        <f t="shared" si="13"/>
        <v>347.85646499999996</v>
      </c>
      <c r="P112" s="426">
        <f t="shared" si="13"/>
        <v>327.98056500000001</v>
      </c>
      <c r="Q112" s="427">
        <f t="shared" si="13"/>
        <v>256.85055</v>
      </c>
      <c r="R112" s="426">
        <f t="shared" si="13"/>
        <v>199.25433000000001</v>
      </c>
      <c r="S112" s="428">
        <f t="shared" si="13"/>
        <v>297.57733500000001</v>
      </c>
      <c r="T112" s="426" t="e">
        <f t="shared" si="14"/>
        <v>#REF!</v>
      </c>
      <c r="U112" s="458" t="e">
        <f t="shared" si="14"/>
        <v>#REF!</v>
      </c>
      <c r="V112" s="426" t="e">
        <f t="shared" si="14"/>
        <v>#REF!</v>
      </c>
      <c r="W112" s="428" t="e">
        <f t="shared" si="14"/>
        <v>#REF!</v>
      </c>
    </row>
    <row r="113" spans="1:23" ht="12.6" customHeight="1">
      <c r="A113" s="381"/>
      <c r="B113" s="417">
        <f t="shared" si="16"/>
        <v>56</v>
      </c>
      <c r="C113" s="425">
        <f t="shared" si="13"/>
        <v>159.66241500000001</v>
      </c>
      <c r="D113" s="426">
        <f t="shared" si="13"/>
        <v>176.53811999999999</v>
      </c>
      <c r="E113" s="427">
        <f t="shared" si="13"/>
        <v>184.06838999999999</v>
      </c>
      <c r="F113" s="426">
        <f t="shared" si="13"/>
        <v>273.96451500000001</v>
      </c>
      <c r="G113" s="427">
        <f t="shared" si="13"/>
        <v>217.27431000000001</v>
      </c>
      <c r="H113" s="426">
        <f t="shared" si="13"/>
        <v>311.62213500000001</v>
      </c>
      <c r="I113" s="427">
        <f t="shared" si="13"/>
        <v>384.51088499999997</v>
      </c>
      <c r="J113" s="426">
        <f t="shared" si="13"/>
        <v>340.91557499999999</v>
      </c>
      <c r="K113" s="427">
        <f t="shared" si="13"/>
        <v>472.68903</v>
      </c>
      <c r="L113" s="426">
        <f t="shared" si="13"/>
        <v>526.17840000000001</v>
      </c>
      <c r="M113" s="427">
        <f t="shared" si="13"/>
        <v>505.66923000000003</v>
      </c>
      <c r="N113" s="426">
        <f t="shared" si="13"/>
        <v>265.65989999999999</v>
      </c>
      <c r="O113" s="427">
        <f t="shared" si="13"/>
        <v>352.64988000000005</v>
      </c>
      <c r="P113" s="426">
        <f t="shared" si="13"/>
        <v>339.75876</v>
      </c>
      <c r="Q113" s="427">
        <f t="shared" si="13"/>
        <v>265.27743000000004</v>
      </c>
      <c r="R113" s="426">
        <f t="shared" si="13"/>
        <v>207.41786999999999</v>
      </c>
      <c r="S113" s="428">
        <f t="shared" si="13"/>
        <v>306.44311499999998</v>
      </c>
      <c r="T113" s="426" t="e">
        <f t="shared" si="14"/>
        <v>#REF!</v>
      </c>
      <c r="U113" s="458" t="e">
        <f t="shared" si="14"/>
        <v>#REF!</v>
      </c>
      <c r="V113" s="426" t="e">
        <f t="shared" si="14"/>
        <v>#REF!</v>
      </c>
      <c r="W113" s="428" t="e">
        <f t="shared" si="14"/>
        <v>#REF!</v>
      </c>
    </row>
    <row r="114" spans="1:23" ht="12.6" customHeight="1">
      <c r="A114" s="381"/>
      <c r="B114" s="417">
        <f t="shared" si="16"/>
        <v>58</v>
      </c>
      <c r="C114" s="425">
        <f t="shared" si="13"/>
        <v>163.010595</v>
      </c>
      <c r="D114" s="426">
        <f t="shared" si="13"/>
        <v>179.81419500000001</v>
      </c>
      <c r="E114" s="427">
        <f t="shared" si="13"/>
        <v>187.62661500000002</v>
      </c>
      <c r="F114" s="426">
        <f t="shared" si="13"/>
        <v>282.259725</v>
      </c>
      <c r="G114" s="427">
        <f t="shared" si="13"/>
        <v>225.82659000000001</v>
      </c>
      <c r="H114" s="426">
        <f t="shared" si="13"/>
        <v>314.71324500000003</v>
      </c>
      <c r="I114" s="427">
        <f t="shared" si="13"/>
        <v>398.154405</v>
      </c>
      <c r="J114" s="426">
        <f t="shared" si="13"/>
        <v>341.92504500000001</v>
      </c>
      <c r="K114" s="427">
        <f t="shared" si="13"/>
        <v>490.84381500000001</v>
      </c>
      <c r="L114" s="426">
        <f t="shared" si="13"/>
        <v>554.07049500000005</v>
      </c>
      <c r="M114" s="427">
        <f t="shared" si="13"/>
        <v>509.78235000000006</v>
      </c>
      <c r="N114" s="426">
        <f t="shared" si="13"/>
        <v>273.69490500000001</v>
      </c>
      <c r="O114" s="427">
        <f t="shared" si="13"/>
        <v>357.44016000000005</v>
      </c>
      <c r="P114" s="426">
        <f t="shared" si="13"/>
        <v>351.493065</v>
      </c>
      <c r="Q114" s="427">
        <f t="shared" si="13"/>
        <v>274.24039499999998</v>
      </c>
      <c r="R114" s="426">
        <f t="shared" si="13"/>
        <v>215.58140999999998</v>
      </c>
      <c r="S114" s="428">
        <f t="shared" si="13"/>
        <v>316.25880000000001</v>
      </c>
      <c r="T114" s="426" t="e">
        <f t="shared" si="14"/>
        <v>#REF!</v>
      </c>
      <c r="U114" s="458" t="e">
        <f t="shared" si="14"/>
        <v>#REF!</v>
      </c>
      <c r="V114" s="426" t="e">
        <f t="shared" si="14"/>
        <v>#REF!</v>
      </c>
      <c r="W114" s="428" t="e">
        <f t="shared" si="14"/>
        <v>#REF!</v>
      </c>
    </row>
    <row r="115" spans="1:23" ht="12.6" customHeight="1">
      <c r="A115" s="381"/>
      <c r="B115" s="448">
        <f t="shared" si="16"/>
        <v>60</v>
      </c>
      <c r="C115" s="429">
        <f t="shared" si="13"/>
        <v>168.01719000000003</v>
      </c>
      <c r="D115" s="430">
        <f t="shared" si="13"/>
        <v>183.82699500000001</v>
      </c>
      <c r="E115" s="431">
        <f t="shared" si="13"/>
        <v>188.57651999999999</v>
      </c>
      <c r="F115" s="430">
        <f t="shared" si="13"/>
        <v>291.57067499999999</v>
      </c>
      <c r="G115" s="431">
        <f t="shared" si="13"/>
        <v>226.92384000000001</v>
      </c>
      <c r="H115" s="430">
        <f t="shared" si="13"/>
        <v>337.68025500000005</v>
      </c>
      <c r="I115" s="431">
        <f t="shared" si="13"/>
        <v>415.18686000000002</v>
      </c>
      <c r="J115" s="430">
        <f t="shared" si="13"/>
        <v>343.54897500000004</v>
      </c>
      <c r="K115" s="431">
        <f t="shared" si="13"/>
        <v>494.91931500000004</v>
      </c>
      <c r="L115" s="430">
        <f t="shared" si="13"/>
        <v>571.96821</v>
      </c>
      <c r="M115" s="431">
        <f t="shared" si="13"/>
        <v>535.72134000000005</v>
      </c>
      <c r="N115" s="430">
        <f t="shared" si="13"/>
        <v>284.27866499999999</v>
      </c>
      <c r="O115" s="431">
        <f t="shared" si="13"/>
        <v>395.70597000000004</v>
      </c>
      <c r="P115" s="430">
        <f t="shared" si="13"/>
        <v>378.51049500000005</v>
      </c>
      <c r="Q115" s="431">
        <f t="shared" si="13"/>
        <v>284.40719999999999</v>
      </c>
      <c r="R115" s="430">
        <f t="shared" si="13"/>
        <v>216.63163499999999</v>
      </c>
      <c r="S115" s="432">
        <f t="shared" si="13"/>
        <v>325.81114500000001</v>
      </c>
      <c r="T115" s="430" t="e">
        <f t="shared" si="14"/>
        <v>#REF!</v>
      </c>
      <c r="U115" s="459" t="e">
        <f t="shared" si="14"/>
        <v>#REF!</v>
      </c>
      <c r="V115" s="430" t="e">
        <f t="shared" si="14"/>
        <v>#REF!</v>
      </c>
      <c r="W115" s="432" t="e">
        <f t="shared" si="14"/>
        <v>#REF!</v>
      </c>
    </row>
    <row r="116" spans="1:23" ht="12.6" customHeight="1">
      <c r="A116" s="381"/>
      <c r="B116" s="417">
        <f t="shared" si="16"/>
        <v>62</v>
      </c>
      <c r="C116" s="425">
        <f t="shared" ref="C116:S131" si="17">MAX((1-C$12)*C217,C$162*(1-C$19))</f>
        <v>171.20548500000001</v>
      </c>
      <c r="D116" s="426">
        <f t="shared" si="17"/>
        <v>187.237875</v>
      </c>
      <c r="E116" s="427">
        <f t="shared" si="17"/>
        <v>192.80876999999998</v>
      </c>
      <c r="F116" s="426">
        <f t="shared" si="17"/>
        <v>295.07247000000001</v>
      </c>
      <c r="G116" s="427">
        <f t="shared" si="17"/>
        <v>240.00306000000003</v>
      </c>
      <c r="H116" s="426">
        <f t="shared" si="17"/>
        <v>342.74641500000001</v>
      </c>
      <c r="I116" s="427">
        <f t="shared" si="17"/>
        <v>428.77395000000001</v>
      </c>
      <c r="J116" s="426">
        <f t="shared" si="17"/>
        <v>357.81009</v>
      </c>
      <c r="K116" s="427">
        <f t="shared" si="17"/>
        <v>495.928785</v>
      </c>
      <c r="L116" s="426">
        <f t="shared" si="17"/>
        <v>574.13136000000009</v>
      </c>
      <c r="M116" s="427">
        <f t="shared" si="17"/>
        <v>537.01296000000002</v>
      </c>
      <c r="N116" s="426">
        <f t="shared" si="17"/>
        <v>291.72742500000004</v>
      </c>
      <c r="O116" s="427">
        <f t="shared" si="17"/>
        <v>396.95056500000004</v>
      </c>
      <c r="P116" s="426">
        <f t="shared" si="17"/>
        <v>385.94358</v>
      </c>
      <c r="Q116" s="427">
        <f t="shared" si="17"/>
        <v>293.765175</v>
      </c>
      <c r="R116" s="426">
        <f t="shared" si="17"/>
        <v>229.11207000000002</v>
      </c>
      <c r="S116" s="428">
        <f t="shared" si="17"/>
        <v>335.67698999999999</v>
      </c>
      <c r="T116" s="426" t="e">
        <f t="shared" si="14"/>
        <v>#REF!</v>
      </c>
      <c r="U116" s="458" t="e">
        <f t="shared" si="14"/>
        <v>#REF!</v>
      </c>
      <c r="V116" s="426" t="e">
        <f t="shared" si="14"/>
        <v>#REF!</v>
      </c>
      <c r="W116" s="428" t="e">
        <f t="shared" si="14"/>
        <v>#REF!</v>
      </c>
    </row>
    <row r="117" spans="1:23" ht="12.6" customHeight="1">
      <c r="A117" s="381"/>
      <c r="B117" s="417">
        <f t="shared" si="16"/>
        <v>64</v>
      </c>
      <c r="C117" s="425">
        <f t="shared" si="17"/>
        <v>174.41259000000002</v>
      </c>
      <c r="D117" s="426">
        <f>MAX((1-D$12)*D218,D$162*(1-D$19))</f>
        <v>190.01548500000001</v>
      </c>
      <c r="E117" s="427">
        <f t="shared" si="17"/>
        <v>193.75867500000001</v>
      </c>
      <c r="F117" s="426">
        <f t="shared" si="17"/>
        <v>307.92597000000001</v>
      </c>
      <c r="G117" s="427">
        <f t="shared" si="17"/>
        <v>241.435755</v>
      </c>
      <c r="H117" s="426">
        <f t="shared" si="17"/>
        <v>343.81231500000001</v>
      </c>
      <c r="I117" s="427">
        <f t="shared" si="17"/>
        <v>442.55854500000004</v>
      </c>
      <c r="J117" s="426">
        <f t="shared" si="17"/>
        <v>377.67031500000002</v>
      </c>
      <c r="K117" s="427">
        <f t="shared" si="17"/>
        <v>496.94452500000006</v>
      </c>
      <c r="L117" s="426">
        <f t="shared" si="17"/>
        <v>575.21293500000002</v>
      </c>
      <c r="M117" s="427">
        <f t="shared" si="17"/>
        <v>547.57790999999997</v>
      </c>
      <c r="N117" s="426">
        <f t="shared" si="17"/>
        <v>299.17305000000005</v>
      </c>
      <c r="O117" s="427">
        <f t="shared" si="17"/>
        <v>398.00078999999999</v>
      </c>
      <c r="P117" s="426">
        <f t="shared" si="17"/>
        <v>398.25158999999996</v>
      </c>
      <c r="Q117" s="427">
        <f t="shared" si="17"/>
        <v>300.11355000000003</v>
      </c>
      <c r="R117" s="426">
        <f t="shared" si="17"/>
        <v>230.48206500000001</v>
      </c>
      <c r="S117" s="428">
        <f t="shared" si="17"/>
        <v>346.37361000000004</v>
      </c>
      <c r="T117" s="426" t="e">
        <f t="shared" ref="T117:W132" si="18">MAX((1-T$12)*T218,T$162-T$19)</f>
        <v>#REF!</v>
      </c>
      <c r="U117" s="458" t="e">
        <f t="shared" si="18"/>
        <v>#REF!</v>
      </c>
      <c r="V117" s="426" t="e">
        <f t="shared" si="18"/>
        <v>#REF!</v>
      </c>
      <c r="W117" s="428" t="e">
        <f t="shared" si="18"/>
        <v>#REF!</v>
      </c>
    </row>
    <row r="118" spans="1:23" ht="12.6" customHeight="1">
      <c r="A118" s="381"/>
      <c r="B118" s="417">
        <f t="shared" si="16"/>
        <v>66</v>
      </c>
      <c r="C118" s="425">
        <f t="shared" si="17"/>
        <v>176.72308500000003</v>
      </c>
      <c r="D118" s="426">
        <f t="shared" si="17"/>
        <v>193.112865</v>
      </c>
      <c r="E118" s="427">
        <f t="shared" si="17"/>
        <v>196.93756500000001</v>
      </c>
      <c r="F118" s="426">
        <f t="shared" si="17"/>
        <v>315.760335</v>
      </c>
      <c r="G118" s="427">
        <f t="shared" si="17"/>
        <v>243.29794500000003</v>
      </c>
      <c r="H118" s="426">
        <f t="shared" si="17"/>
        <v>344.88448500000004</v>
      </c>
      <c r="I118" s="427">
        <f t="shared" si="17"/>
        <v>453.26456999999999</v>
      </c>
      <c r="J118" s="426">
        <f t="shared" si="17"/>
        <v>379.112415</v>
      </c>
      <c r="K118" s="427">
        <f t="shared" si="17"/>
        <v>521.36303999999996</v>
      </c>
      <c r="L118" s="426">
        <f t="shared" si="17"/>
        <v>576.28823999999997</v>
      </c>
      <c r="M118" s="427">
        <f t="shared" si="17"/>
        <v>548.70024000000001</v>
      </c>
      <c r="N118" s="426">
        <f t="shared" si="17"/>
        <v>306.61554000000001</v>
      </c>
      <c r="O118" s="427">
        <f t="shared" si="17"/>
        <v>417.55692000000005</v>
      </c>
      <c r="P118" s="426">
        <f t="shared" si="17"/>
        <v>402.35530500000004</v>
      </c>
      <c r="Q118" s="427">
        <f t="shared" si="17"/>
        <v>306.04183499999999</v>
      </c>
      <c r="R118" s="426">
        <f t="shared" si="17"/>
        <v>232.25961000000001</v>
      </c>
      <c r="S118" s="428">
        <f t="shared" si="17"/>
        <v>355.67515500000002</v>
      </c>
      <c r="T118" s="426" t="e">
        <f t="shared" si="18"/>
        <v>#REF!</v>
      </c>
      <c r="U118" s="458" t="e">
        <f t="shared" si="18"/>
        <v>#REF!</v>
      </c>
      <c r="V118" s="426" t="e">
        <f t="shared" si="18"/>
        <v>#REF!</v>
      </c>
      <c r="W118" s="428" t="e">
        <f t="shared" si="18"/>
        <v>#REF!</v>
      </c>
    </row>
    <row r="119" spans="1:23" ht="12.6" customHeight="1">
      <c r="A119" s="381"/>
      <c r="B119" s="417">
        <f t="shared" si="16"/>
        <v>68</v>
      </c>
      <c r="C119" s="425">
        <f t="shared" si="17"/>
        <v>180.221745</v>
      </c>
      <c r="D119" s="426">
        <f t="shared" si="17"/>
        <v>196.38580500000003</v>
      </c>
      <c r="E119" s="427">
        <f t="shared" si="17"/>
        <v>205.79080500000003</v>
      </c>
      <c r="F119" s="426">
        <f t="shared" si="17"/>
        <v>323.861175</v>
      </c>
      <c r="G119" s="427">
        <f t="shared" si="17"/>
        <v>259.75983000000002</v>
      </c>
      <c r="H119" s="426">
        <f t="shared" si="17"/>
        <v>363.66940499999998</v>
      </c>
      <c r="I119" s="427">
        <f t="shared" si="17"/>
        <v>457.99842000000001</v>
      </c>
      <c r="J119" s="426">
        <f t="shared" si="17"/>
        <v>402.24871499999995</v>
      </c>
      <c r="K119" s="427">
        <f t="shared" si="17"/>
        <v>566.07754499999999</v>
      </c>
      <c r="L119" s="426">
        <f t="shared" si="17"/>
        <v>577.23814500000003</v>
      </c>
      <c r="M119" s="427">
        <f t="shared" si="17"/>
        <v>597.39619500000003</v>
      </c>
      <c r="N119" s="426">
        <f t="shared" si="17"/>
        <v>314.05489499999999</v>
      </c>
      <c r="O119" s="427">
        <f t="shared" si="17"/>
        <v>418.63222500000006</v>
      </c>
      <c r="P119" s="426">
        <f t="shared" si="17"/>
        <v>405.63451500000002</v>
      </c>
      <c r="Q119" s="427">
        <f t="shared" si="17"/>
        <v>317.46577500000001</v>
      </c>
      <c r="R119" s="426">
        <f t="shared" si="17"/>
        <v>247.97536500000001</v>
      </c>
      <c r="S119" s="428">
        <f t="shared" si="17"/>
        <v>368.13677999999999</v>
      </c>
      <c r="T119" s="426" t="e">
        <f t="shared" si="18"/>
        <v>#REF!</v>
      </c>
      <c r="U119" s="458" t="e">
        <f t="shared" si="18"/>
        <v>#REF!</v>
      </c>
      <c r="V119" s="426" t="e">
        <f t="shared" si="18"/>
        <v>#REF!</v>
      </c>
      <c r="W119" s="428" t="e">
        <f t="shared" si="18"/>
        <v>#REF!</v>
      </c>
    </row>
    <row r="120" spans="1:23" ht="12.6" customHeight="1">
      <c r="A120" s="381"/>
      <c r="B120" s="448">
        <f t="shared" si="16"/>
        <v>70</v>
      </c>
      <c r="C120" s="429">
        <f t="shared" si="17"/>
        <v>183.81759000000002</v>
      </c>
      <c r="D120" s="430">
        <f t="shared" si="17"/>
        <v>200.01613499999999</v>
      </c>
      <c r="E120" s="431">
        <f t="shared" si="17"/>
        <v>208.84743000000003</v>
      </c>
      <c r="F120" s="430">
        <f t="shared" si="17"/>
        <v>331.54819499999996</v>
      </c>
      <c r="G120" s="431">
        <f t="shared" si="17"/>
        <v>260.86335000000003</v>
      </c>
      <c r="H120" s="430">
        <f t="shared" si="17"/>
        <v>368.84215499999999</v>
      </c>
      <c r="I120" s="431">
        <f t="shared" si="17"/>
        <v>479.91834000000006</v>
      </c>
      <c r="J120" s="430">
        <f t="shared" si="17"/>
        <v>406.923</v>
      </c>
      <c r="K120" s="431">
        <f t="shared" si="17"/>
        <v>570.16872000000001</v>
      </c>
      <c r="L120" s="430">
        <f t="shared" si="17"/>
        <v>585.38914499999998</v>
      </c>
      <c r="M120" s="431">
        <f t="shared" si="17"/>
        <v>602.669265</v>
      </c>
      <c r="N120" s="430">
        <f t="shared" si="17"/>
        <v>321.48797999999999</v>
      </c>
      <c r="O120" s="431">
        <f t="shared" si="17"/>
        <v>419.57899500000002</v>
      </c>
      <c r="P120" s="430">
        <f t="shared" si="17"/>
        <v>417.03337499999998</v>
      </c>
      <c r="Q120" s="431">
        <f t="shared" si="17"/>
        <v>322.525665</v>
      </c>
      <c r="R120" s="430">
        <f t="shared" si="17"/>
        <v>249.02872500000001</v>
      </c>
      <c r="S120" s="432">
        <f t="shared" si="17"/>
        <v>377.78630999999996</v>
      </c>
      <c r="T120" s="430" t="e">
        <f t="shared" si="18"/>
        <v>#REF!</v>
      </c>
      <c r="U120" s="459" t="e">
        <f t="shared" si="18"/>
        <v>#REF!</v>
      </c>
      <c r="V120" s="430" t="e">
        <f t="shared" si="18"/>
        <v>#REF!</v>
      </c>
      <c r="W120" s="432" t="e">
        <f t="shared" si="18"/>
        <v>#REF!</v>
      </c>
    </row>
    <row r="121" spans="1:23" ht="12.6" customHeight="1">
      <c r="A121" s="381"/>
      <c r="B121" s="417">
        <f t="shared" si="16"/>
        <v>72</v>
      </c>
      <c r="C121" s="425">
        <f t="shared" si="17"/>
        <v>185.76756000000003</v>
      </c>
      <c r="D121" s="426">
        <f t="shared" si="17"/>
        <v>201.15413999999998</v>
      </c>
      <c r="E121" s="427">
        <f t="shared" si="17"/>
        <v>209.9196</v>
      </c>
      <c r="F121" s="426">
        <f t="shared" si="17"/>
        <v>338.63329500000003</v>
      </c>
      <c r="G121" s="427">
        <f t="shared" si="17"/>
        <v>270.88594499999999</v>
      </c>
      <c r="H121" s="426">
        <f t="shared" si="17"/>
        <v>384.94978500000002</v>
      </c>
      <c r="I121" s="427">
        <f t="shared" si="17"/>
        <v>492.32040000000001</v>
      </c>
      <c r="J121" s="426">
        <f t="shared" si="17"/>
        <v>430.112595</v>
      </c>
      <c r="K121" s="427">
        <f t="shared" si="17"/>
        <v>571.11549000000002</v>
      </c>
      <c r="L121" s="426">
        <f t="shared" si="17"/>
        <v>598.68154500000003</v>
      </c>
      <c r="M121" s="427">
        <f t="shared" si="17"/>
        <v>617.24074500000006</v>
      </c>
      <c r="N121" s="426">
        <f t="shared" si="17"/>
        <v>323.81101500000005</v>
      </c>
      <c r="O121" s="427">
        <f t="shared" si="17"/>
        <v>436.73685000000006</v>
      </c>
      <c r="P121" s="426">
        <f t="shared" si="17"/>
        <v>423.45385500000003</v>
      </c>
      <c r="Q121" s="427">
        <f t="shared" si="17"/>
        <v>325.24371000000002</v>
      </c>
      <c r="R121" s="426">
        <f t="shared" si="17"/>
        <v>258.596745</v>
      </c>
      <c r="S121" s="428">
        <f t="shared" si="17"/>
        <v>388.20391499999999</v>
      </c>
      <c r="T121" s="426" t="e">
        <f t="shared" si="18"/>
        <v>#REF!</v>
      </c>
      <c r="U121" s="458" t="e">
        <f t="shared" si="18"/>
        <v>#REF!</v>
      </c>
      <c r="V121" s="426" t="e">
        <f t="shared" si="18"/>
        <v>#REF!</v>
      </c>
      <c r="W121" s="428" t="e">
        <f t="shared" si="18"/>
        <v>#REF!</v>
      </c>
    </row>
    <row r="122" spans="1:23" ht="12.6" customHeight="1">
      <c r="A122" s="381"/>
      <c r="B122" s="417">
        <f t="shared" si="16"/>
        <v>74</v>
      </c>
      <c r="C122" s="425">
        <f t="shared" si="17"/>
        <v>188.26928999999998</v>
      </c>
      <c r="D122" s="426">
        <f t="shared" si="17"/>
        <v>205.99144500000003</v>
      </c>
      <c r="E122" s="427">
        <f t="shared" si="17"/>
        <v>210.869505</v>
      </c>
      <c r="F122" s="426">
        <f t="shared" si="17"/>
        <v>346.21686000000005</v>
      </c>
      <c r="G122" s="427">
        <f t="shared" si="17"/>
        <v>272.02081500000003</v>
      </c>
      <c r="H122" s="426">
        <f t="shared" si="17"/>
        <v>399.000855</v>
      </c>
      <c r="I122" s="427">
        <f t="shared" si="17"/>
        <v>501.74107500000002</v>
      </c>
      <c r="J122" s="426">
        <f t="shared" si="17"/>
        <v>432.833775</v>
      </c>
      <c r="K122" s="427">
        <f t="shared" si="17"/>
        <v>572.81466</v>
      </c>
      <c r="L122" s="426">
        <f t="shared" si="17"/>
        <v>621.64855499999999</v>
      </c>
      <c r="M122" s="427">
        <f t="shared" si="17"/>
        <v>632.15394000000003</v>
      </c>
      <c r="N122" s="426">
        <f t="shared" si="17"/>
        <v>335.76790499999998</v>
      </c>
      <c r="O122" s="427">
        <f t="shared" si="17"/>
        <v>447.57141000000001</v>
      </c>
      <c r="P122" s="426">
        <f t="shared" si="17"/>
        <v>430.63927500000005</v>
      </c>
      <c r="Q122" s="427">
        <f t="shared" si="17"/>
        <v>329.19380999999998</v>
      </c>
      <c r="R122" s="426">
        <f t="shared" si="17"/>
        <v>259.67832000000004</v>
      </c>
      <c r="S122" s="428">
        <f t="shared" si="17"/>
        <v>398.92874999999998</v>
      </c>
      <c r="T122" s="426" t="e">
        <f t="shared" si="18"/>
        <v>#REF!</v>
      </c>
      <c r="U122" s="458" t="e">
        <f t="shared" si="18"/>
        <v>#REF!</v>
      </c>
      <c r="V122" s="426" t="e">
        <f t="shared" si="18"/>
        <v>#REF!</v>
      </c>
      <c r="W122" s="428" t="e">
        <f t="shared" si="18"/>
        <v>#REF!</v>
      </c>
    </row>
    <row r="123" spans="1:23" ht="12.6" customHeight="1">
      <c r="A123" s="381"/>
      <c r="B123" s="417">
        <f t="shared" si="16"/>
        <v>76</v>
      </c>
      <c r="C123" s="425">
        <f t="shared" si="17"/>
        <v>193.401285</v>
      </c>
      <c r="D123" s="426">
        <f t="shared" si="17"/>
        <v>209.22362999999999</v>
      </c>
      <c r="E123" s="427">
        <f t="shared" si="17"/>
        <v>211.81940999999998</v>
      </c>
      <c r="F123" s="426">
        <f t="shared" si="17"/>
        <v>347.22319499999998</v>
      </c>
      <c r="G123" s="427">
        <f t="shared" si="17"/>
        <v>291.88731000000001</v>
      </c>
      <c r="H123" s="426">
        <f t="shared" si="17"/>
        <v>402.69702000000001</v>
      </c>
      <c r="I123" s="427">
        <f t="shared" si="17"/>
        <v>503.966925</v>
      </c>
      <c r="J123" s="426">
        <f t="shared" si="17"/>
        <v>463.40943000000004</v>
      </c>
      <c r="K123" s="427">
        <f t="shared" si="17"/>
        <v>613.72954500000003</v>
      </c>
      <c r="L123" s="426">
        <f t="shared" si="17"/>
        <v>641.84422500000005</v>
      </c>
      <c r="M123" s="427">
        <f t="shared" si="17"/>
        <v>633.22611000000006</v>
      </c>
      <c r="N123" s="426">
        <f t="shared" si="17"/>
        <v>343.20098999999999</v>
      </c>
      <c r="O123" s="427">
        <f t="shared" si="17"/>
        <v>460.04557500000004</v>
      </c>
      <c r="P123" s="426">
        <f t="shared" si="17"/>
        <v>445.20135000000005</v>
      </c>
      <c r="Q123" s="427">
        <f t="shared" si="17"/>
        <v>344.226135</v>
      </c>
      <c r="R123" s="426">
        <f t="shared" si="17"/>
        <v>274.58837999999997</v>
      </c>
      <c r="S123" s="428">
        <f t="shared" si="17"/>
        <v>408.75697500000007</v>
      </c>
      <c r="T123" s="426" t="e">
        <f t="shared" si="18"/>
        <v>#REF!</v>
      </c>
      <c r="U123" s="458" t="e">
        <f t="shared" si="18"/>
        <v>#REF!</v>
      </c>
      <c r="V123" s="426" t="e">
        <f t="shared" si="18"/>
        <v>#REF!</v>
      </c>
      <c r="W123" s="428" t="e">
        <f t="shared" si="18"/>
        <v>#REF!</v>
      </c>
    </row>
    <row r="124" spans="1:23" ht="12.6" customHeight="1">
      <c r="A124" s="381"/>
      <c r="B124" s="417">
        <f t="shared" si="16"/>
        <v>78</v>
      </c>
      <c r="C124" s="425">
        <f t="shared" si="17"/>
        <v>195.17256000000003</v>
      </c>
      <c r="D124" s="426">
        <f t="shared" si="17"/>
        <v>211.947945</v>
      </c>
      <c r="E124" s="427">
        <f t="shared" si="17"/>
        <v>217.22101499999999</v>
      </c>
      <c r="F124" s="426">
        <f t="shared" si="17"/>
        <v>356.96677500000004</v>
      </c>
      <c r="G124" s="427">
        <f t="shared" si="17"/>
        <v>293.97208499999999</v>
      </c>
      <c r="H124" s="426">
        <f t="shared" si="17"/>
        <v>404.04506999999995</v>
      </c>
      <c r="I124" s="427">
        <f t="shared" si="17"/>
        <v>516.86431500000003</v>
      </c>
      <c r="J124" s="426">
        <f t="shared" si="17"/>
        <v>464.42517000000004</v>
      </c>
      <c r="K124" s="427">
        <f t="shared" si="17"/>
        <v>614.79858000000002</v>
      </c>
      <c r="L124" s="426">
        <f t="shared" si="17"/>
        <v>644.54345999999998</v>
      </c>
      <c r="M124" s="427">
        <f t="shared" si="17"/>
        <v>637.34863499999994</v>
      </c>
      <c r="N124" s="426">
        <f t="shared" si="17"/>
        <v>350.64348000000001</v>
      </c>
      <c r="O124" s="427">
        <f t="shared" si="17"/>
        <v>461.31211500000001</v>
      </c>
      <c r="P124" s="426">
        <f t="shared" si="17"/>
        <v>472.31282999999996</v>
      </c>
      <c r="Q124" s="427">
        <f t="shared" si="17"/>
        <v>351.737595</v>
      </c>
      <c r="R124" s="426">
        <f t="shared" si="17"/>
        <v>276.547755</v>
      </c>
      <c r="S124" s="428">
        <f t="shared" si="17"/>
        <v>419.36895000000004</v>
      </c>
      <c r="T124" s="426" t="e">
        <f t="shared" si="18"/>
        <v>#REF!</v>
      </c>
      <c r="U124" s="458" t="e">
        <f t="shared" si="18"/>
        <v>#REF!</v>
      </c>
      <c r="V124" s="426" t="e">
        <f t="shared" si="18"/>
        <v>#REF!</v>
      </c>
      <c r="W124" s="428" t="e">
        <f t="shared" si="18"/>
        <v>#REF!</v>
      </c>
    </row>
    <row r="125" spans="1:23" ht="12.6" customHeight="1">
      <c r="A125" s="381"/>
      <c r="B125" s="448">
        <f t="shared" si="16"/>
        <v>80</v>
      </c>
      <c r="C125" s="429">
        <f t="shared" si="17"/>
        <v>197.46424500000001</v>
      </c>
      <c r="D125" s="430">
        <f t="shared" si="17"/>
        <v>214.593885</v>
      </c>
      <c r="E125" s="431">
        <f t="shared" si="17"/>
        <v>219.22427999999999</v>
      </c>
      <c r="F125" s="430">
        <f t="shared" si="17"/>
        <v>362.18341499999997</v>
      </c>
      <c r="G125" s="431">
        <f t="shared" si="17"/>
        <v>295.80919499999999</v>
      </c>
      <c r="H125" s="430">
        <f t="shared" si="17"/>
        <v>423.81438000000003</v>
      </c>
      <c r="I125" s="431">
        <f t="shared" si="17"/>
        <v>521.46336000000008</v>
      </c>
      <c r="J125" s="430">
        <f t="shared" si="17"/>
        <v>473.31603000000001</v>
      </c>
      <c r="K125" s="431">
        <f t="shared" si="17"/>
        <v>621.57018000000005</v>
      </c>
      <c r="L125" s="430">
        <f t="shared" si="17"/>
        <v>647.50290000000007</v>
      </c>
      <c r="M125" s="431">
        <f t="shared" si="17"/>
        <v>643.07314499999995</v>
      </c>
      <c r="N125" s="430">
        <f t="shared" si="17"/>
        <v>358.07029500000004</v>
      </c>
      <c r="O125" s="431">
        <f t="shared" si="17"/>
        <v>462.26202000000001</v>
      </c>
      <c r="P125" s="430">
        <f t="shared" si="17"/>
        <v>481.36671000000001</v>
      </c>
      <c r="Q125" s="431">
        <f t="shared" si="17"/>
        <v>359.97951</v>
      </c>
      <c r="R125" s="430">
        <f t="shared" si="17"/>
        <v>278.27514000000002</v>
      </c>
      <c r="S125" s="432">
        <f t="shared" si="17"/>
        <v>426.69230999999996</v>
      </c>
      <c r="T125" s="430" t="e">
        <f t="shared" si="18"/>
        <v>#REF!</v>
      </c>
      <c r="U125" s="459" t="e">
        <f t="shared" si="18"/>
        <v>#REF!</v>
      </c>
      <c r="V125" s="430" t="e">
        <f t="shared" si="18"/>
        <v>#REF!</v>
      </c>
      <c r="W125" s="432" t="e">
        <f t="shared" si="18"/>
        <v>#REF!</v>
      </c>
    </row>
    <row r="126" spans="1:23" ht="12.6" customHeight="1">
      <c r="A126" s="381"/>
      <c r="B126" s="417">
        <f t="shared" si="16"/>
        <v>82</v>
      </c>
      <c r="C126" s="425">
        <f t="shared" si="17"/>
        <v>199.47691499999999</v>
      </c>
      <c r="D126" s="426">
        <f t="shared" si="17"/>
        <v>217.23041999999998</v>
      </c>
      <c r="E126" s="427">
        <f t="shared" si="17"/>
        <v>227.73894000000001</v>
      </c>
      <c r="F126" s="426">
        <f t="shared" si="17"/>
        <v>373.02738000000005</v>
      </c>
      <c r="G126" s="427">
        <f t="shared" si="17"/>
        <v>296.90331000000003</v>
      </c>
      <c r="H126" s="426">
        <f t="shared" si="17"/>
        <v>424.88341500000001</v>
      </c>
      <c r="I126" s="427">
        <f t="shared" si="17"/>
        <v>522.47596500000009</v>
      </c>
      <c r="J126" s="426">
        <f t="shared" si="17"/>
        <v>474.33177000000001</v>
      </c>
      <c r="K126" s="427">
        <f t="shared" si="17"/>
        <v>622.52008499999999</v>
      </c>
      <c r="L126" s="426">
        <f t="shared" si="17"/>
        <v>648.61896000000002</v>
      </c>
      <c r="M126" s="427">
        <f t="shared" si="17"/>
        <v>655.14289499999995</v>
      </c>
      <c r="N126" s="426">
        <f t="shared" si="17"/>
        <v>359.09230500000001</v>
      </c>
      <c r="O126" s="427">
        <f t="shared" si="17"/>
        <v>463.53483</v>
      </c>
      <c r="P126" s="426">
        <f t="shared" si="17"/>
        <v>485.88738000000001</v>
      </c>
      <c r="Q126" s="427">
        <f t="shared" si="17"/>
        <v>361.07675999999998</v>
      </c>
      <c r="R126" s="426">
        <f t="shared" si="17"/>
        <v>279.306555</v>
      </c>
      <c r="S126" s="428">
        <f t="shared" si="17"/>
        <v>428.61720000000003</v>
      </c>
      <c r="T126" s="426" t="e">
        <f t="shared" si="18"/>
        <v>#REF!</v>
      </c>
      <c r="U126" s="458" t="e">
        <f t="shared" si="18"/>
        <v>#REF!</v>
      </c>
      <c r="V126" s="426" t="e">
        <f t="shared" si="18"/>
        <v>#REF!</v>
      </c>
      <c r="W126" s="428" t="e">
        <f t="shared" si="18"/>
        <v>#REF!</v>
      </c>
    </row>
    <row r="127" spans="1:23" ht="12.6" customHeight="1">
      <c r="A127" s="381"/>
      <c r="B127" s="417">
        <f t="shared" si="16"/>
        <v>84</v>
      </c>
      <c r="C127" s="425">
        <f t="shared" si="17"/>
        <v>201.27954</v>
      </c>
      <c r="D127" s="426">
        <f t="shared" si="17"/>
        <v>219.82620000000003</v>
      </c>
      <c r="E127" s="427">
        <f t="shared" si="17"/>
        <v>229.98673500000001</v>
      </c>
      <c r="F127" s="426">
        <f t="shared" si="17"/>
        <v>381.05925000000002</v>
      </c>
      <c r="G127" s="427">
        <f t="shared" si="17"/>
        <v>317.19302999999996</v>
      </c>
      <c r="H127" s="426">
        <f t="shared" si="17"/>
        <v>425.95245</v>
      </c>
      <c r="I127" s="427">
        <f t="shared" si="17"/>
        <v>547.75346999999999</v>
      </c>
      <c r="J127" s="426">
        <f t="shared" si="17"/>
        <v>475.34124000000003</v>
      </c>
      <c r="K127" s="427">
        <f t="shared" si="17"/>
        <v>623.46685500000001</v>
      </c>
      <c r="L127" s="426">
        <f t="shared" si="17"/>
        <v>660.10559999999998</v>
      </c>
      <c r="M127" s="427">
        <f t="shared" si="17"/>
        <v>656.09593499999994</v>
      </c>
      <c r="N127" s="426">
        <f t="shared" si="17"/>
        <v>360.11431500000003</v>
      </c>
      <c r="O127" s="427">
        <f t="shared" si="17"/>
        <v>488.15398500000003</v>
      </c>
      <c r="P127" s="426">
        <f t="shared" si="17"/>
        <v>486.85296</v>
      </c>
      <c r="Q127" s="427">
        <f t="shared" si="17"/>
        <v>366.48777000000001</v>
      </c>
      <c r="R127" s="426">
        <f t="shared" si="17"/>
        <v>298.39243500000003</v>
      </c>
      <c r="S127" s="428">
        <f t="shared" si="17"/>
        <v>439.13199000000003</v>
      </c>
      <c r="T127" s="426" t="e">
        <f t="shared" si="18"/>
        <v>#REF!</v>
      </c>
      <c r="U127" s="458" t="e">
        <f t="shared" si="18"/>
        <v>#REF!</v>
      </c>
      <c r="V127" s="426" t="e">
        <f t="shared" si="18"/>
        <v>#REF!</v>
      </c>
      <c r="W127" s="428" t="e">
        <f t="shared" si="18"/>
        <v>#REF!</v>
      </c>
    </row>
    <row r="128" spans="1:23" ht="12.6" customHeight="1">
      <c r="A128" s="381"/>
      <c r="B128" s="417">
        <f t="shared" si="16"/>
        <v>86</v>
      </c>
      <c r="C128" s="425">
        <f t="shared" si="17"/>
        <v>203.53674000000001</v>
      </c>
      <c r="D128" s="426">
        <f t="shared" si="17"/>
        <v>221.76990000000001</v>
      </c>
      <c r="E128" s="427">
        <f t="shared" si="17"/>
        <v>231.12474</v>
      </c>
      <c r="F128" s="426">
        <f t="shared" si="17"/>
        <v>386.98440000000005</v>
      </c>
      <c r="G128" s="427">
        <f t="shared" si="17"/>
        <v>319.41888</v>
      </c>
      <c r="H128" s="426">
        <f t="shared" si="17"/>
        <v>426.89608500000003</v>
      </c>
      <c r="I128" s="427">
        <f t="shared" si="17"/>
        <v>557.17414499999995</v>
      </c>
      <c r="J128" s="426">
        <f t="shared" si="17"/>
        <v>484.25091000000003</v>
      </c>
      <c r="K128" s="427">
        <f t="shared" si="17"/>
        <v>624.41675999999995</v>
      </c>
      <c r="L128" s="426">
        <f t="shared" si="17"/>
        <v>665.97745499999996</v>
      </c>
      <c r="M128" s="427">
        <f t="shared" si="17"/>
        <v>695.33046000000002</v>
      </c>
      <c r="N128" s="426">
        <f t="shared" si="17"/>
        <v>377.42892000000001</v>
      </c>
      <c r="O128" s="427">
        <f t="shared" si="17"/>
        <v>489.75596999999999</v>
      </c>
      <c r="P128" s="426">
        <f t="shared" si="17"/>
        <v>487.815405</v>
      </c>
      <c r="Q128" s="427">
        <f t="shared" si="17"/>
        <v>377.30038500000001</v>
      </c>
      <c r="R128" s="426">
        <f t="shared" si="17"/>
        <v>300.48661500000003</v>
      </c>
      <c r="S128" s="428">
        <f t="shared" si="17"/>
        <v>447.90372000000002</v>
      </c>
      <c r="T128" s="426" t="e">
        <f t="shared" si="18"/>
        <v>#REF!</v>
      </c>
      <c r="U128" s="458" t="e">
        <f t="shared" si="18"/>
        <v>#REF!</v>
      </c>
      <c r="V128" s="426" t="e">
        <f t="shared" si="18"/>
        <v>#REF!</v>
      </c>
      <c r="W128" s="428" t="e">
        <f t="shared" si="18"/>
        <v>#REF!</v>
      </c>
    </row>
    <row r="129" spans="1:23" ht="12.6" customHeight="1">
      <c r="A129" s="381"/>
      <c r="B129" s="417">
        <f t="shared" si="16"/>
        <v>88</v>
      </c>
      <c r="C129" s="425">
        <f t="shared" si="17"/>
        <v>205.79080500000003</v>
      </c>
      <c r="D129" s="426">
        <f t="shared" si="17"/>
        <v>225.71686500000001</v>
      </c>
      <c r="E129" s="427">
        <f t="shared" si="17"/>
        <v>232.20318000000003</v>
      </c>
      <c r="F129" s="426">
        <f t="shared" si="17"/>
        <v>394.48018500000001</v>
      </c>
      <c r="G129" s="427">
        <f t="shared" si="17"/>
        <v>320.61645000000004</v>
      </c>
      <c r="H129" s="426">
        <f t="shared" si="17"/>
        <v>439.46743499999997</v>
      </c>
      <c r="I129" s="427">
        <f t="shared" si="17"/>
        <v>566.53839000000005</v>
      </c>
      <c r="J129" s="426">
        <f t="shared" si="17"/>
        <v>485.26351500000004</v>
      </c>
      <c r="K129" s="427">
        <f t="shared" si="17"/>
        <v>625.36666500000001</v>
      </c>
      <c r="L129" s="426">
        <f t="shared" si="17"/>
        <v>681.54899999999998</v>
      </c>
      <c r="M129" s="427">
        <f t="shared" si="17"/>
        <v>720.9277350000001</v>
      </c>
      <c r="N129" s="426">
        <f t="shared" si="17"/>
        <v>378.38509500000004</v>
      </c>
      <c r="O129" s="427">
        <f t="shared" si="17"/>
        <v>519.22496999999998</v>
      </c>
      <c r="P129" s="426">
        <f t="shared" si="17"/>
        <v>488.78098500000004</v>
      </c>
      <c r="Q129" s="427">
        <f t="shared" si="17"/>
        <v>383.62368000000004</v>
      </c>
      <c r="R129" s="426">
        <f t="shared" si="17"/>
        <v>301.61207999999999</v>
      </c>
      <c r="S129" s="428">
        <f t="shared" si="17"/>
        <v>457.90123500000004</v>
      </c>
      <c r="T129" s="426" t="e">
        <f t="shared" si="18"/>
        <v>#REF!</v>
      </c>
      <c r="U129" s="458" t="e">
        <f t="shared" si="18"/>
        <v>#REF!</v>
      </c>
      <c r="V129" s="426" t="e">
        <f t="shared" si="18"/>
        <v>#REF!</v>
      </c>
      <c r="W129" s="428" t="e">
        <f t="shared" si="18"/>
        <v>#REF!</v>
      </c>
    </row>
    <row r="130" spans="1:23" ht="12.6" customHeight="1">
      <c r="A130" s="381"/>
      <c r="B130" s="448">
        <f t="shared" si="16"/>
        <v>90</v>
      </c>
      <c r="C130" s="429">
        <f t="shared" si="17"/>
        <v>208.05114</v>
      </c>
      <c r="D130" s="430">
        <f t="shared" si="17"/>
        <v>227.70759000000001</v>
      </c>
      <c r="E130" s="431">
        <f t="shared" si="17"/>
        <v>237.75526500000001</v>
      </c>
      <c r="F130" s="430">
        <f t="shared" si="17"/>
        <v>397.22958</v>
      </c>
      <c r="G130" s="431">
        <f t="shared" si="17"/>
        <v>325.37851500000005</v>
      </c>
      <c r="H130" s="430">
        <f t="shared" si="17"/>
        <v>457.59400500000004</v>
      </c>
      <c r="I130" s="431">
        <f t="shared" si="17"/>
        <v>575.86815000000001</v>
      </c>
      <c r="J130" s="430">
        <f t="shared" si="17"/>
        <v>511.70724000000001</v>
      </c>
      <c r="K130" s="431">
        <f t="shared" si="17"/>
        <v>626.31656999999996</v>
      </c>
      <c r="L130" s="430">
        <f t="shared" si="17"/>
        <v>682.49890500000004</v>
      </c>
      <c r="M130" s="431">
        <f t="shared" si="17"/>
        <v>741.07951500000001</v>
      </c>
      <c r="N130" s="430">
        <f t="shared" si="17"/>
        <v>388.37633999999997</v>
      </c>
      <c r="O130" s="431">
        <f t="shared" si="17"/>
        <v>524.65165500000001</v>
      </c>
      <c r="P130" s="430">
        <f t="shared" si="17"/>
        <v>489.74343000000005</v>
      </c>
      <c r="Q130" s="431">
        <f t="shared" si="17"/>
        <v>389.98459500000001</v>
      </c>
      <c r="R130" s="430">
        <f t="shared" si="17"/>
        <v>306.091995</v>
      </c>
      <c r="S130" s="432">
        <f t="shared" si="17"/>
        <v>468.45364499999999</v>
      </c>
      <c r="T130" s="430" t="e">
        <f t="shared" si="18"/>
        <v>#REF!</v>
      </c>
      <c r="U130" s="459" t="e">
        <f t="shared" si="18"/>
        <v>#REF!</v>
      </c>
      <c r="V130" s="430" t="e">
        <f t="shared" si="18"/>
        <v>#REF!</v>
      </c>
      <c r="W130" s="432" t="e">
        <f t="shared" si="18"/>
        <v>#REF!</v>
      </c>
    </row>
    <row r="131" spans="1:23" ht="12.6" customHeight="1">
      <c r="A131" s="381"/>
      <c r="B131" s="417">
        <f t="shared" si="16"/>
        <v>92</v>
      </c>
      <c r="C131" s="425">
        <f t="shared" si="17"/>
        <v>210.29580000000001</v>
      </c>
      <c r="D131" s="426">
        <f t="shared" ref="D131:S145" si="19">MAX((1-D$12)*D232,D$162*(1-D$19))</f>
        <v>230.156025</v>
      </c>
      <c r="E131" s="427">
        <f t="shared" si="19"/>
        <v>240.69902999999999</v>
      </c>
      <c r="F131" s="426">
        <f t="shared" si="19"/>
        <v>402.67507499999999</v>
      </c>
      <c r="G131" s="427">
        <f t="shared" si="19"/>
        <v>332.30059499999999</v>
      </c>
      <c r="H131" s="426">
        <f t="shared" si="19"/>
        <v>460.38729000000001</v>
      </c>
      <c r="I131" s="427">
        <f t="shared" si="19"/>
        <v>585.33585000000005</v>
      </c>
      <c r="J131" s="426">
        <f t="shared" si="19"/>
        <v>512.65087500000004</v>
      </c>
      <c r="K131" s="427">
        <f t="shared" si="19"/>
        <v>627.26334000000008</v>
      </c>
      <c r="L131" s="426">
        <f t="shared" si="19"/>
        <v>686.96941500000003</v>
      </c>
      <c r="M131" s="427">
        <f t="shared" si="19"/>
        <v>743.21445000000006</v>
      </c>
      <c r="N131" s="426">
        <f t="shared" si="19"/>
        <v>394.19176500000003</v>
      </c>
      <c r="O131" s="427">
        <f t="shared" si="19"/>
        <v>525.654855</v>
      </c>
      <c r="P131" s="426">
        <f t="shared" si="19"/>
        <v>490.70900999999998</v>
      </c>
      <c r="Q131" s="427">
        <f t="shared" si="19"/>
        <v>396.29535000000004</v>
      </c>
      <c r="R131" s="426">
        <f t="shared" si="19"/>
        <v>312.60652499999998</v>
      </c>
      <c r="S131" s="428">
        <f t="shared" si="19"/>
        <v>478.79914500000001</v>
      </c>
      <c r="T131" s="426" t="e">
        <f t="shared" si="18"/>
        <v>#REF!</v>
      </c>
      <c r="U131" s="458" t="e">
        <f t="shared" si="18"/>
        <v>#REF!</v>
      </c>
      <c r="V131" s="426" t="e">
        <f t="shared" si="18"/>
        <v>#REF!</v>
      </c>
      <c r="W131" s="428" t="e">
        <f t="shared" si="18"/>
        <v>#REF!</v>
      </c>
    </row>
    <row r="132" spans="1:23" ht="12.6" customHeight="1">
      <c r="A132" s="381"/>
      <c r="B132" s="417">
        <f t="shared" si="16"/>
        <v>94</v>
      </c>
      <c r="C132" s="425">
        <f t="shared" ref="C132:C145" si="20">MAX((1-C$12)*C233,C$162*(1-C$19))</f>
        <v>212.553</v>
      </c>
      <c r="D132" s="426">
        <f t="shared" si="19"/>
        <v>232.71418500000001</v>
      </c>
      <c r="E132" s="427">
        <f t="shared" si="19"/>
        <v>241.64893500000002</v>
      </c>
      <c r="F132" s="426">
        <f t="shared" si="19"/>
        <v>411.11136000000005</v>
      </c>
      <c r="G132" s="427">
        <f t="shared" si="19"/>
        <v>337.50155999999998</v>
      </c>
      <c r="H132" s="426">
        <f t="shared" si="19"/>
        <v>490.95667499999996</v>
      </c>
      <c r="I132" s="427">
        <f t="shared" si="19"/>
        <v>592.43349000000001</v>
      </c>
      <c r="J132" s="426">
        <f t="shared" si="19"/>
        <v>540.79376999999999</v>
      </c>
      <c r="K132" s="427">
        <f t="shared" si="19"/>
        <v>628.21324500000003</v>
      </c>
      <c r="L132" s="426">
        <f t="shared" si="19"/>
        <v>728.77150500000005</v>
      </c>
      <c r="M132" s="427">
        <f t="shared" si="19"/>
        <v>744.29602499999999</v>
      </c>
      <c r="N132" s="426">
        <f t="shared" si="19"/>
        <v>401.27373</v>
      </c>
      <c r="O132" s="427">
        <f t="shared" si="19"/>
        <v>551.74119000000007</v>
      </c>
      <c r="P132" s="426">
        <f t="shared" si="19"/>
        <v>491.67459000000002</v>
      </c>
      <c r="Q132" s="427">
        <f t="shared" si="19"/>
        <v>400.89125999999999</v>
      </c>
      <c r="R132" s="426">
        <f t="shared" si="19"/>
        <v>317.49712499999998</v>
      </c>
      <c r="S132" s="428">
        <f t="shared" si="19"/>
        <v>488.122635</v>
      </c>
      <c r="T132" s="426" t="e">
        <f t="shared" si="18"/>
        <v>#REF!</v>
      </c>
      <c r="U132" s="458" t="e">
        <f t="shared" si="18"/>
        <v>#REF!</v>
      </c>
      <c r="V132" s="426" t="e">
        <f t="shared" si="18"/>
        <v>#REF!</v>
      </c>
      <c r="W132" s="428" t="e">
        <f t="shared" si="18"/>
        <v>#REF!</v>
      </c>
    </row>
    <row r="133" spans="1:23" ht="12.6" customHeight="1">
      <c r="A133" s="381"/>
      <c r="B133" s="417">
        <f t="shared" si="16"/>
        <v>96</v>
      </c>
      <c r="C133" s="425">
        <f t="shared" si="20"/>
        <v>214.23963000000001</v>
      </c>
      <c r="D133" s="426">
        <f t="shared" si="19"/>
        <v>233.42583000000002</v>
      </c>
      <c r="E133" s="427">
        <f t="shared" si="19"/>
        <v>242.59884000000002</v>
      </c>
      <c r="F133" s="426">
        <f t="shared" si="19"/>
        <v>413.61936000000003</v>
      </c>
      <c r="G133" s="427">
        <f t="shared" si="19"/>
        <v>347.07585000000006</v>
      </c>
      <c r="H133" s="426">
        <f t="shared" si="19"/>
        <v>501.208125</v>
      </c>
      <c r="I133" s="427">
        <f t="shared" si="19"/>
        <v>598.83515999999997</v>
      </c>
      <c r="J133" s="426">
        <f t="shared" si="19"/>
        <v>545.21412000000009</v>
      </c>
      <c r="K133" s="427">
        <f t="shared" si="19"/>
        <v>629.16315000000009</v>
      </c>
      <c r="L133" s="426">
        <f t="shared" si="19"/>
        <v>787.8882000000001</v>
      </c>
      <c r="M133" s="427">
        <f t="shared" si="19"/>
        <v>782.14801499999999</v>
      </c>
      <c r="N133" s="426">
        <f t="shared" si="19"/>
        <v>409.08301500000005</v>
      </c>
      <c r="O133" s="427">
        <f t="shared" si="19"/>
        <v>555.26493000000005</v>
      </c>
      <c r="P133" s="426">
        <f t="shared" si="19"/>
        <v>504.88234499999999</v>
      </c>
      <c r="Q133" s="427">
        <f t="shared" si="19"/>
        <v>408.99523500000004</v>
      </c>
      <c r="R133" s="426">
        <f t="shared" si="19"/>
        <v>331.32874500000003</v>
      </c>
      <c r="S133" s="428">
        <f t="shared" si="19"/>
        <v>496.49935499999998</v>
      </c>
      <c r="T133" s="426" t="e">
        <f t="shared" ref="T133:W145" si="21">MAX((1-T$12)*T234,T$162-T$19)</f>
        <v>#REF!</v>
      </c>
      <c r="U133" s="458" t="e">
        <f t="shared" si="21"/>
        <v>#REF!</v>
      </c>
      <c r="V133" s="426" t="e">
        <f t="shared" si="21"/>
        <v>#REF!</v>
      </c>
      <c r="W133" s="428" t="e">
        <f t="shared" si="21"/>
        <v>#REF!</v>
      </c>
    </row>
    <row r="134" spans="1:23" ht="12.6" customHeight="1">
      <c r="A134" s="381"/>
      <c r="B134" s="417">
        <f t="shared" si="16"/>
        <v>98</v>
      </c>
      <c r="C134" s="425">
        <f t="shared" si="20"/>
        <v>215.02024499999999</v>
      </c>
      <c r="D134" s="426">
        <f t="shared" si="19"/>
        <v>234.457245</v>
      </c>
      <c r="E134" s="427">
        <f t="shared" si="19"/>
        <v>243.64906500000001</v>
      </c>
      <c r="F134" s="426">
        <f t="shared" si="19"/>
        <v>414.58180500000003</v>
      </c>
      <c r="G134" s="427">
        <f t="shared" si="19"/>
        <v>354.34591499999999</v>
      </c>
      <c r="H134" s="426">
        <f t="shared" si="19"/>
        <v>502.15176000000002</v>
      </c>
      <c r="I134" s="427">
        <f t="shared" si="19"/>
        <v>601.7319</v>
      </c>
      <c r="J134" s="426">
        <f t="shared" si="19"/>
        <v>546.15775500000007</v>
      </c>
      <c r="K134" s="427">
        <f t="shared" si="19"/>
        <v>630.11305500000003</v>
      </c>
      <c r="L134" s="426">
        <f t="shared" si="19"/>
        <v>814.36640999999997</v>
      </c>
      <c r="M134" s="427">
        <f t="shared" si="19"/>
        <v>786.54642000000001</v>
      </c>
      <c r="N134" s="426">
        <f t="shared" si="19"/>
        <v>410.03919000000002</v>
      </c>
      <c r="O134" s="427">
        <f t="shared" si="19"/>
        <v>556.21170000000006</v>
      </c>
      <c r="P134" s="426">
        <f t="shared" si="19"/>
        <v>507.92643000000004</v>
      </c>
      <c r="Q134" s="427">
        <f t="shared" si="19"/>
        <v>411.82300500000002</v>
      </c>
      <c r="R134" s="426">
        <f t="shared" si="19"/>
        <v>333.34768499999996</v>
      </c>
      <c r="S134" s="428">
        <f t="shared" si="19"/>
        <v>505.37140499999998</v>
      </c>
      <c r="T134" s="426" t="e">
        <f t="shared" si="21"/>
        <v>#REF!</v>
      </c>
      <c r="U134" s="458" t="e">
        <f t="shared" si="21"/>
        <v>#REF!</v>
      </c>
      <c r="V134" s="426" t="e">
        <f t="shared" si="21"/>
        <v>#REF!</v>
      </c>
      <c r="W134" s="428" t="e">
        <f t="shared" si="21"/>
        <v>#REF!</v>
      </c>
    </row>
    <row r="135" spans="1:23" ht="12.6" customHeight="1">
      <c r="A135" s="381"/>
      <c r="B135" s="448">
        <f t="shared" si="16"/>
        <v>100</v>
      </c>
      <c r="C135" s="429">
        <f t="shared" si="20"/>
        <v>218.111355</v>
      </c>
      <c r="D135" s="430">
        <f t="shared" si="19"/>
        <v>236.48872500000002</v>
      </c>
      <c r="E135" s="431">
        <f t="shared" si="19"/>
        <v>244.696155</v>
      </c>
      <c r="F135" s="430">
        <f t="shared" si="19"/>
        <v>415.57560000000007</v>
      </c>
      <c r="G135" s="431">
        <f t="shared" si="19"/>
        <v>370.67926500000004</v>
      </c>
      <c r="H135" s="430">
        <f t="shared" si="19"/>
        <v>503.24274000000003</v>
      </c>
      <c r="I135" s="431">
        <f t="shared" si="19"/>
        <v>602.73509999999999</v>
      </c>
      <c r="J135" s="430">
        <f t="shared" si="19"/>
        <v>575.65810499999998</v>
      </c>
      <c r="K135" s="431">
        <f t="shared" si="19"/>
        <v>674.32909500000005</v>
      </c>
      <c r="L135" s="430">
        <f t="shared" si="19"/>
        <v>839.81947500000001</v>
      </c>
      <c r="M135" s="431">
        <f t="shared" si="19"/>
        <v>906.29088000000002</v>
      </c>
      <c r="N135" s="430">
        <f t="shared" si="19"/>
        <v>411.095685</v>
      </c>
      <c r="O135" s="431">
        <f t="shared" si="19"/>
        <v>557.16160500000001</v>
      </c>
      <c r="P135" s="430">
        <f t="shared" si="19"/>
        <v>508.97665499999999</v>
      </c>
      <c r="Q135" s="431">
        <f t="shared" si="19"/>
        <v>415.59441000000004</v>
      </c>
      <c r="R135" s="430">
        <f t="shared" si="19"/>
        <v>353.89133999999996</v>
      </c>
      <c r="S135" s="432">
        <f t="shared" si="19"/>
        <v>507.189705</v>
      </c>
      <c r="T135" s="430" t="e">
        <f t="shared" si="21"/>
        <v>#REF!</v>
      </c>
      <c r="U135" s="459" t="e">
        <f t="shared" si="21"/>
        <v>#REF!</v>
      </c>
      <c r="V135" s="430" t="e">
        <f t="shared" si="21"/>
        <v>#REF!</v>
      </c>
      <c r="W135" s="432" t="e">
        <f t="shared" si="21"/>
        <v>#REF!</v>
      </c>
    </row>
    <row r="136" spans="1:23" ht="12.6" customHeight="1">
      <c r="A136" s="381"/>
      <c r="B136" s="417">
        <f t="shared" ref="B136:B145" si="22">+B135+5</f>
        <v>105</v>
      </c>
      <c r="C136" s="425">
        <f t="shared" si="20"/>
        <v>228.14022</v>
      </c>
      <c r="D136" s="426">
        <f t="shared" si="19"/>
        <v>247.29193500000002</v>
      </c>
      <c r="E136" s="427">
        <f t="shared" si="19"/>
        <v>254.320605</v>
      </c>
      <c r="F136" s="426">
        <f t="shared" si="19"/>
        <v>436.006395</v>
      </c>
      <c r="G136" s="427">
        <f t="shared" si="19"/>
        <v>396.94116000000002</v>
      </c>
      <c r="H136" s="426">
        <f t="shared" si="19"/>
        <v>529.39804500000002</v>
      </c>
      <c r="I136" s="427">
        <f t="shared" si="19"/>
        <v>628.98759000000007</v>
      </c>
      <c r="J136" s="426">
        <f t="shared" si="19"/>
        <v>599.02012500000001</v>
      </c>
      <c r="K136" s="427">
        <f t="shared" si="19"/>
        <v>708.04602</v>
      </c>
      <c r="L136" s="426">
        <f t="shared" si="19"/>
        <v>881.809665</v>
      </c>
      <c r="M136" s="427">
        <f t="shared" si="19"/>
        <v>950.70755999999994</v>
      </c>
      <c r="N136" s="426">
        <f t="shared" si="19"/>
        <v>430.38533999999999</v>
      </c>
      <c r="O136" s="427">
        <f t="shared" si="19"/>
        <v>580.61140499999999</v>
      </c>
      <c r="P136" s="426">
        <f t="shared" si="19"/>
        <v>536.05992000000003</v>
      </c>
      <c r="Q136" s="427">
        <f t="shared" si="19"/>
        <v>436.00326000000001</v>
      </c>
      <c r="R136" s="426">
        <f t="shared" si="19"/>
        <v>373.41612000000003</v>
      </c>
      <c r="S136" s="428">
        <f t="shared" si="19"/>
        <v>527.09381999999994</v>
      </c>
      <c r="T136" s="426" t="e">
        <f t="shared" si="21"/>
        <v>#REF!</v>
      </c>
      <c r="U136" s="458" t="e">
        <f t="shared" si="21"/>
        <v>#REF!</v>
      </c>
      <c r="V136" s="426" t="e">
        <f t="shared" si="21"/>
        <v>#REF!</v>
      </c>
      <c r="W136" s="428" t="e">
        <f t="shared" si="21"/>
        <v>#REF!</v>
      </c>
    </row>
    <row r="137" spans="1:23" ht="12.6" customHeight="1">
      <c r="A137" s="381"/>
      <c r="B137" s="417">
        <f t="shared" si="22"/>
        <v>110</v>
      </c>
      <c r="C137" s="425">
        <f t="shared" si="20"/>
        <v>239.002995</v>
      </c>
      <c r="D137" s="426">
        <f t="shared" si="19"/>
        <v>259.06385999999998</v>
      </c>
      <c r="E137" s="427">
        <f t="shared" si="19"/>
        <v>266.37154500000003</v>
      </c>
      <c r="F137" s="426">
        <f t="shared" si="19"/>
        <v>456.76636500000001</v>
      </c>
      <c r="G137" s="427">
        <f t="shared" si="19"/>
        <v>415.83894000000004</v>
      </c>
      <c r="H137" s="426">
        <f t="shared" si="19"/>
        <v>554.31502499999999</v>
      </c>
      <c r="I137" s="427">
        <f t="shared" si="19"/>
        <v>658.94251499999996</v>
      </c>
      <c r="J137" s="426">
        <f t="shared" si="19"/>
        <v>627.54235500000004</v>
      </c>
      <c r="K137" s="427">
        <f t="shared" si="19"/>
        <v>741.76294500000006</v>
      </c>
      <c r="L137" s="426">
        <f t="shared" si="19"/>
        <v>923.79985499999998</v>
      </c>
      <c r="M137" s="427">
        <f t="shared" si="19"/>
        <v>995.93620499999997</v>
      </c>
      <c r="N137" s="426">
        <f t="shared" si="19"/>
        <v>450.87569999999999</v>
      </c>
      <c r="O137" s="427">
        <f t="shared" si="19"/>
        <v>608.26523999999995</v>
      </c>
      <c r="P137" s="426">
        <f t="shared" si="19"/>
        <v>561.59136000000001</v>
      </c>
      <c r="Q137" s="427">
        <f t="shared" si="19"/>
        <v>456.41211000000004</v>
      </c>
      <c r="R137" s="426">
        <f t="shared" si="19"/>
        <v>391.194705</v>
      </c>
      <c r="S137" s="428">
        <f t="shared" si="19"/>
        <v>531.33547500000009</v>
      </c>
      <c r="T137" s="426" t="e">
        <f t="shared" si="21"/>
        <v>#REF!</v>
      </c>
      <c r="U137" s="458" t="e">
        <f t="shared" si="21"/>
        <v>#REF!</v>
      </c>
      <c r="V137" s="426" t="e">
        <f t="shared" si="21"/>
        <v>#REF!</v>
      </c>
      <c r="W137" s="428" t="e">
        <f t="shared" si="21"/>
        <v>#REF!</v>
      </c>
    </row>
    <row r="138" spans="1:23" ht="12.6" customHeight="1">
      <c r="A138" s="381"/>
      <c r="B138" s="417">
        <f t="shared" si="22"/>
        <v>115</v>
      </c>
      <c r="C138" s="425">
        <f t="shared" si="20"/>
        <v>249.86890499999998</v>
      </c>
      <c r="D138" s="426">
        <f t="shared" si="19"/>
        <v>270.83892000000003</v>
      </c>
      <c r="E138" s="427">
        <f t="shared" si="19"/>
        <v>278.23438499999997</v>
      </c>
      <c r="F138" s="426">
        <f t="shared" si="19"/>
        <v>477.53260499999999</v>
      </c>
      <c r="G138" s="427">
        <f t="shared" si="19"/>
        <v>434.73985500000003</v>
      </c>
      <c r="H138" s="426">
        <f t="shared" si="19"/>
        <v>579.40443000000005</v>
      </c>
      <c r="I138" s="427">
        <f t="shared" si="19"/>
        <v>688.89430499999992</v>
      </c>
      <c r="J138" s="426">
        <f t="shared" si="19"/>
        <v>656.06458499999997</v>
      </c>
      <c r="K138" s="427">
        <f t="shared" si="19"/>
        <v>775.47987000000001</v>
      </c>
      <c r="L138" s="426">
        <f t="shared" si="19"/>
        <v>965.79004500000008</v>
      </c>
      <c r="M138" s="427">
        <f t="shared" si="19"/>
        <v>1040.221215</v>
      </c>
      <c r="N138" s="426">
        <f t="shared" si="19"/>
        <v>471.37232999999998</v>
      </c>
      <c r="O138" s="427">
        <f t="shared" si="19"/>
        <v>635.91280500000005</v>
      </c>
      <c r="P138" s="426">
        <f t="shared" si="19"/>
        <v>587.11339499999997</v>
      </c>
      <c r="Q138" s="427">
        <f t="shared" si="19"/>
        <v>476.74258500000002</v>
      </c>
      <c r="R138" s="426">
        <f t="shared" si="19"/>
        <v>408.97328999999996</v>
      </c>
      <c r="S138" s="428">
        <f t="shared" si="19"/>
        <v>548.13280500000008</v>
      </c>
      <c r="T138" s="426" t="e">
        <f t="shared" si="21"/>
        <v>#REF!</v>
      </c>
      <c r="U138" s="458" t="e">
        <f t="shared" si="21"/>
        <v>#REF!</v>
      </c>
      <c r="V138" s="426" t="e">
        <f t="shared" si="21"/>
        <v>#REF!</v>
      </c>
      <c r="W138" s="428" t="e">
        <f t="shared" si="21"/>
        <v>#REF!</v>
      </c>
    </row>
    <row r="139" spans="1:23" ht="12.6" customHeight="1">
      <c r="A139" s="381"/>
      <c r="B139" s="417">
        <f t="shared" si="22"/>
        <v>120</v>
      </c>
      <c r="C139" s="425">
        <f t="shared" si="20"/>
        <v>260.73168000000004</v>
      </c>
      <c r="D139" s="426">
        <f t="shared" si="19"/>
        <v>282.61711500000001</v>
      </c>
      <c r="E139" s="427">
        <f t="shared" si="19"/>
        <v>290.31667500000003</v>
      </c>
      <c r="F139" s="426">
        <f t="shared" si="19"/>
        <v>498.28944000000001</v>
      </c>
      <c r="G139" s="427">
        <f t="shared" si="19"/>
        <v>453.64076999999997</v>
      </c>
      <c r="H139" s="426">
        <f t="shared" si="19"/>
        <v>604.59729000000004</v>
      </c>
      <c r="I139" s="427">
        <f t="shared" si="19"/>
        <v>718.84923000000003</v>
      </c>
      <c r="J139" s="426">
        <f t="shared" si="19"/>
        <v>684.59308499999997</v>
      </c>
      <c r="K139" s="427">
        <f t="shared" si="19"/>
        <v>809.19052499999998</v>
      </c>
      <c r="L139" s="426">
        <f t="shared" si="19"/>
        <v>1007.78337</v>
      </c>
      <c r="M139" s="427">
        <f t="shared" si="19"/>
        <v>1084.40904</v>
      </c>
      <c r="N139" s="426">
        <f t="shared" si="19"/>
        <v>491.86896000000002</v>
      </c>
      <c r="O139" s="427">
        <f t="shared" si="19"/>
        <v>663.55723499999999</v>
      </c>
      <c r="P139" s="426">
        <f t="shared" si="19"/>
        <v>612.64170000000001</v>
      </c>
      <c r="Q139" s="427">
        <f t="shared" si="19"/>
        <v>497.03230500000001</v>
      </c>
      <c r="R139" s="426">
        <f t="shared" si="19"/>
        <v>426.75500999999997</v>
      </c>
      <c r="S139" s="428">
        <f t="shared" si="19"/>
        <v>570.02137500000003</v>
      </c>
      <c r="T139" s="426" t="e">
        <f t="shared" si="21"/>
        <v>#REF!</v>
      </c>
      <c r="U139" s="458" t="e">
        <f t="shared" si="21"/>
        <v>#REF!</v>
      </c>
      <c r="V139" s="426" t="e">
        <f t="shared" si="21"/>
        <v>#REF!</v>
      </c>
      <c r="W139" s="428" t="e">
        <f t="shared" si="21"/>
        <v>#REF!</v>
      </c>
    </row>
    <row r="140" spans="1:23" ht="12.6" customHeight="1">
      <c r="A140" s="381"/>
      <c r="B140" s="448">
        <f t="shared" si="22"/>
        <v>125</v>
      </c>
      <c r="C140" s="429">
        <f t="shared" si="20"/>
        <v>271.59445500000004</v>
      </c>
      <c r="D140" s="430">
        <f t="shared" si="19"/>
        <v>294.38903999999997</v>
      </c>
      <c r="E140" s="431">
        <f t="shared" si="19"/>
        <v>302.110545</v>
      </c>
      <c r="F140" s="430">
        <f t="shared" si="19"/>
        <v>519.05568000000005</v>
      </c>
      <c r="G140" s="431">
        <f t="shared" si="19"/>
        <v>472.54168499999997</v>
      </c>
      <c r="H140" s="430">
        <f t="shared" si="19"/>
        <v>629.54875500000003</v>
      </c>
      <c r="I140" s="431">
        <f t="shared" si="19"/>
        <v>748.79788500000006</v>
      </c>
      <c r="J140" s="430">
        <f t="shared" si="19"/>
        <v>713.11845000000005</v>
      </c>
      <c r="K140" s="431">
        <f t="shared" si="19"/>
        <v>842.91058499999997</v>
      </c>
      <c r="L140" s="430">
        <f t="shared" si="19"/>
        <v>1049.7735600000001</v>
      </c>
      <c r="M140" s="431">
        <f t="shared" si="19"/>
        <v>1128.5278949999999</v>
      </c>
      <c r="N140" s="430">
        <f t="shared" si="19"/>
        <v>512.35618499999998</v>
      </c>
      <c r="O140" s="431">
        <f t="shared" si="19"/>
        <v>691.20793500000002</v>
      </c>
      <c r="P140" s="430">
        <f t="shared" si="19"/>
        <v>638.16687000000002</v>
      </c>
      <c r="Q140" s="431">
        <f t="shared" si="19"/>
        <v>517.67941499999995</v>
      </c>
      <c r="R140" s="430">
        <f t="shared" si="19"/>
        <v>444.53359499999999</v>
      </c>
      <c r="S140" s="432">
        <f t="shared" si="19"/>
        <v>592.05415500000004</v>
      </c>
      <c r="T140" s="430" t="e">
        <f t="shared" si="21"/>
        <v>#REF!</v>
      </c>
      <c r="U140" s="459" t="e">
        <f t="shared" si="21"/>
        <v>#REF!</v>
      </c>
      <c r="V140" s="430" t="e">
        <f t="shared" si="21"/>
        <v>#REF!</v>
      </c>
      <c r="W140" s="432" t="e">
        <f t="shared" si="21"/>
        <v>#REF!</v>
      </c>
    </row>
    <row r="141" spans="1:23" ht="12.6" customHeight="1">
      <c r="A141" s="381"/>
      <c r="B141" s="417">
        <f t="shared" si="22"/>
        <v>130</v>
      </c>
      <c r="C141" s="425">
        <f t="shared" si="20"/>
        <v>282.05908500000004</v>
      </c>
      <c r="D141" s="426">
        <f t="shared" si="19"/>
        <v>306.16410000000002</v>
      </c>
      <c r="E141" s="427">
        <f t="shared" si="19"/>
        <v>316.13967000000002</v>
      </c>
      <c r="F141" s="426">
        <f t="shared" si="19"/>
        <v>539.81565000000001</v>
      </c>
      <c r="G141" s="427">
        <f t="shared" si="19"/>
        <v>491.44573500000001</v>
      </c>
      <c r="H141" s="426">
        <f t="shared" si="19"/>
        <v>654.43438500000002</v>
      </c>
      <c r="I141" s="427">
        <f t="shared" si="19"/>
        <v>778.74653999999998</v>
      </c>
      <c r="J141" s="426">
        <f t="shared" si="19"/>
        <v>741.64067999999997</v>
      </c>
      <c r="K141" s="427">
        <f t="shared" si="19"/>
        <v>876.62437499999999</v>
      </c>
      <c r="L141" s="426">
        <f t="shared" si="19"/>
        <v>1091.7637500000001</v>
      </c>
      <c r="M141" s="427">
        <f t="shared" si="19"/>
        <v>1173.6217349999999</v>
      </c>
      <c r="N141" s="426">
        <f t="shared" si="19"/>
        <v>532.85281499999996</v>
      </c>
      <c r="O141" s="427">
        <f t="shared" si="19"/>
        <v>718.85236500000008</v>
      </c>
      <c r="P141" s="426">
        <f t="shared" si="19"/>
        <v>663.69517500000006</v>
      </c>
      <c r="Q141" s="427">
        <f t="shared" si="19"/>
        <v>538.36414500000001</v>
      </c>
      <c r="R141" s="426">
        <f t="shared" si="19"/>
        <v>462.31845000000004</v>
      </c>
      <c r="S141" s="428">
        <f t="shared" si="19"/>
        <v>608.03952000000004</v>
      </c>
      <c r="T141" s="426" t="e">
        <f t="shared" si="21"/>
        <v>#REF!</v>
      </c>
      <c r="U141" s="458" t="e">
        <f t="shared" si="21"/>
        <v>#REF!</v>
      </c>
      <c r="V141" s="426" t="e">
        <f t="shared" si="21"/>
        <v>#REF!</v>
      </c>
      <c r="W141" s="428" t="e">
        <f t="shared" si="21"/>
        <v>#REF!</v>
      </c>
    </row>
    <row r="142" spans="1:23" ht="12.6" customHeight="1">
      <c r="A142" s="381"/>
      <c r="B142" s="417">
        <f t="shared" si="22"/>
        <v>135</v>
      </c>
      <c r="C142" s="425">
        <f t="shared" si="20"/>
        <v>292.89991499999996</v>
      </c>
      <c r="D142" s="426">
        <f t="shared" si="19"/>
        <v>317.93916000000002</v>
      </c>
      <c r="E142" s="427">
        <f t="shared" si="19"/>
        <v>328.24077</v>
      </c>
      <c r="F142" s="426">
        <f t="shared" si="19"/>
        <v>560.57562000000007</v>
      </c>
      <c r="G142" s="427">
        <f t="shared" si="19"/>
        <v>510.34665000000001</v>
      </c>
      <c r="H142" s="426">
        <f t="shared" si="19"/>
        <v>679.54886999999997</v>
      </c>
      <c r="I142" s="427">
        <f t="shared" si="19"/>
        <v>808.7014650000001</v>
      </c>
      <c r="J142" s="426">
        <f t="shared" si="19"/>
        <v>770.16604500000005</v>
      </c>
      <c r="K142" s="427">
        <f t="shared" si="19"/>
        <v>910.34130000000005</v>
      </c>
      <c r="L142" s="426">
        <f t="shared" si="19"/>
        <v>1133.757075</v>
      </c>
      <c r="M142" s="427">
        <f t="shared" si="19"/>
        <v>1217.65281</v>
      </c>
      <c r="N142" s="426">
        <f t="shared" si="19"/>
        <v>553.34631000000002</v>
      </c>
      <c r="O142" s="427">
        <f t="shared" si="19"/>
        <v>746.49992999999995</v>
      </c>
      <c r="P142" s="426">
        <f t="shared" si="19"/>
        <v>689.22034500000007</v>
      </c>
      <c r="Q142" s="427">
        <f t="shared" si="19"/>
        <v>561.50044500000001</v>
      </c>
      <c r="R142" s="426">
        <f t="shared" si="19"/>
        <v>480.10017000000005</v>
      </c>
      <c r="S142" s="428">
        <f t="shared" si="19"/>
        <v>623.52955500000007</v>
      </c>
      <c r="T142" s="426" t="e">
        <f t="shared" si="21"/>
        <v>#REF!</v>
      </c>
      <c r="U142" s="458" t="e">
        <f t="shared" si="21"/>
        <v>#REF!</v>
      </c>
      <c r="V142" s="426" t="e">
        <f t="shared" si="21"/>
        <v>#REF!</v>
      </c>
      <c r="W142" s="428" t="e">
        <f t="shared" si="21"/>
        <v>#REF!</v>
      </c>
    </row>
    <row r="143" spans="1:23" ht="12.6" customHeight="1">
      <c r="A143" s="381"/>
      <c r="B143" s="417">
        <f t="shared" si="22"/>
        <v>140</v>
      </c>
      <c r="C143" s="425">
        <f t="shared" si="20"/>
        <v>303.703125</v>
      </c>
      <c r="D143" s="426">
        <f t="shared" si="19"/>
        <v>329.71422000000001</v>
      </c>
      <c r="E143" s="427">
        <f t="shared" si="19"/>
        <v>340.37322</v>
      </c>
      <c r="F143" s="426">
        <f t="shared" si="19"/>
        <v>581.33872500000007</v>
      </c>
      <c r="G143" s="427">
        <f t="shared" si="19"/>
        <v>529.24756500000001</v>
      </c>
      <c r="H143" s="426">
        <f t="shared" si="19"/>
        <v>704.08965000000001</v>
      </c>
      <c r="I143" s="427">
        <f t="shared" si="19"/>
        <v>838.65012000000002</v>
      </c>
      <c r="J143" s="426">
        <f t="shared" si="19"/>
        <v>798.69140999999991</v>
      </c>
      <c r="K143" s="427">
        <f t="shared" si="19"/>
        <v>944.06136000000004</v>
      </c>
      <c r="L143" s="426">
        <f t="shared" si="19"/>
        <v>1175.747265</v>
      </c>
      <c r="M143" s="427">
        <f t="shared" si="19"/>
        <v>1262.7058950000001</v>
      </c>
      <c r="N143" s="426">
        <f t="shared" si="19"/>
        <v>573.83980500000007</v>
      </c>
      <c r="O143" s="427">
        <f t="shared" si="19"/>
        <v>774.15376499999991</v>
      </c>
      <c r="P143" s="426">
        <f t="shared" si="19"/>
        <v>714.74551499999995</v>
      </c>
      <c r="Q143" s="427">
        <f t="shared" si="19"/>
        <v>582.28236000000004</v>
      </c>
      <c r="R143" s="426">
        <f t="shared" si="19"/>
        <v>497.87875500000001</v>
      </c>
      <c r="S143" s="428">
        <f t="shared" si="19"/>
        <v>643.98542999999995</v>
      </c>
      <c r="T143" s="426" t="e">
        <f t="shared" si="21"/>
        <v>#REF!</v>
      </c>
      <c r="U143" s="458" t="e">
        <f t="shared" si="21"/>
        <v>#REF!</v>
      </c>
      <c r="V143" s="426" t="e">
        <f t="shared" si="21"/>
        <v>#REF!</v>
      </c>
      <c r="W143" s="428" t="e">
        <f t="shared" si="21"/>
        <v>#REF!</v>
      </c>
    </row>
    <row r="144" spans="1:23" ht="12.6" customHeight="1">
      <c r="A144" s="381"/>
      <c r="B144" s="417">
        <f t="shared" si="22"/>
        <v>145</v>
      </c>
      <c r="C144" s="425">
        <f t="shared" si="20"/>
        <v>314.29942500000004</v>
      </c>
      <c r="D144" s="426">
        <f t="shared" si="19"/>
        <v>341.48928000000001</v>
      </c>
      <c r="E144" s="427">
        <f t="shared" si="19"/>
        <v>352.51821000000001</v>
      </c>
      <c r="F144" s="426">
        <f t="shared" si="19"/>
        <v>602.10182999999995</v>
      </c>
      <c r="G144" s="427">
        <f t="shared" si="19"/>
        <v>548.14848000000006</v>
      </c>
      <c r="H144" s="426">
        <f t="shared" si="19"/>
        <v>728.88750000000005</v>
      </c>
      <c r="I144" s="427">
        <f t="shared" si="19"/>
        <v>868.60504500000002</v>
      </c>
      <c r="J144" s="426">
        <f t="shared" si="19"/>
        <v>827.21363999999994</v>
      </c>
      <c r="K144" s="427">
        <f t="shared" si="19"/>
        <v>977.77201500000001</v>
      </c>
      <c r="L144" s="426">
        <f t="shared" si="19"/>
        <v>1217.73432</v>
      </c>
      <c r="M144" s="427">
        <f t="shared" si="19"/>
        <v>1306.602165</v>
      </c>
      <c r="N144" s="426">
        <f t="shared" si="19"/>
        <v>594.33643499999994</v>
      </c>
      <c r="O144" s="427">
        <f t="shared" si="19"/>
        <v>801.79819500000008</v>
      </c>
      <c r="P144" s="426">
        <f t="shared" si="19"/>
        <v>740.27068499999996</v>
      </c>
      <c r="Q144" s="427">
        <f t="shared" si="19"/>
        <v>603.06741</v>
      </c>
      <c r="R144" s="426">
        <f t="shared" si="19"/>
        <v>515.66047500000002</v>
      </c>
      <c r="S144" s="428">
        <f t="shared" si="19"/>
        <v>664.65761999999995</v>
      </c>
      <c r="T144" s="426" t="e">
        <f t="shared" si="21"/>
        <v>#REF!</v>
      </c>
      <c r="U144" s="458" t="e">
        <f t="shared" si="21"/>
        <v>#REF!</v>
      </c>
      <c r="V144" s="426" t="e">
        <f t="shared" si="21"/>
        <v>#REF!</v>
      </c>
      <c r="W144" s="428" t="e">
        <f t="shared" si="21"/>
        <v>#REF!</v>
      </c>
    </row>
    <row r="145" spans="1:23" ht="12.6" customHeight="1" thickBot="1">
      <c r="A145" s="381"/>
      <c r="B145" s="433">
        <f t="shared" si="22"/>
        <v>150</v>
      </c>
      <c r="C145" s="434">
        <f t="shared" si="20"/>
        <v>325.04620499999999</v>
      </c>
      <c r="D145" s="435">
        <f t="shared" si="19"/>
        <v>353.26433999999995</v>
      </c>
      <c r="E145" s="436">
        <f t="shared" si="19"/>
        <v>364.65066000000002</v>
      </c>
      <c r="F145" s="435">
        <f t="shared" si="19"/>
        <v>622.86493499999995</v>
      </c>
      <c r="G145" s="436">
        <f t="shared" si="19"/>
        <v>567.049395</v>
      </c>
      <c r="H145" s="435">
        <f t="shared" si="19"/>
        <v>757.21536000000003</v>
      </c>
      <c r="I145" s="436">
        <f t="shared" si="19"/>
        <v>898.55683499999998</v>
      </c>
      <c r="J145" s="435">
        <f t="shared" si="19"/>
        <v>855.73586999999998</v>
      </c>
      <c r="K145" s="436">
        <f t="shared" si="19"/>
        <v>1011.4920750000001</v>
      </c>
      <c r="L145" s="435">
        <f t="shared" si="19"/>
        <v>1259.72451</v>
      </c>
      <c r="M145" s="436">
        <f t="shared" si="19"/>
        <v>1351.61763</v>
      </c>
      <c r="N145" s="435">
        <f t="shared" si="19"/>
        <v>614.83306500000003</v>
      </c>
      <c r="O145" s="436">
        <f t="shared" si="19"/>
        <v>829.44262500000002</v>
      </c>
      <c r="P145" s="435">
        <f t="shared" si="19"/>
        <v>765.80212500000005</v>
      </c>
      <c r="Q145" s="436">
        <f t="shared" si="19"/>
        <v>623.85559499999999</v>
      </c>
      <c r="R145" s="435">
        <f t="shared" si="19"/>
        <v>533.44219499999997</v>
      </c>
      <c r="S145" s="437">
        <f t="shared" si="19"/>
        <v>685.19813999999997</v>
      </c>
      <c r="T145" s="435" t="e">
        <f t="shared" si="21"/>
        <v>#REF!</v>
      </c>
      <c r="U145" s="460" t="e">
        <f t="shared" si="21"/>
        <v>#REF!</v>
      </c>
      <c r="V145" s="435" t="e">
        <f t="shared" si="21"/>
        <v>#REF!</v>
      </c>
      <c r="W145" s="437" t="e">
        <f t="shared" si="21"/>
        <v>#REF!</v>
      </c>
    </row>
    <row r="146" spans="1:23" ht="6" customHeight="1">
      <c r="A146" s="381"/>
      <c r="B146" s="453"/>
      <c r="C146" s="454"/>
      <c r="D146" s="454"/>
      <c r="E146" s="454"/>
      <c r="F146" s="454"/>
      <c r="G146" s="454"/>
      <c r="H146" s="454"/>
      <c r="I146" s="454"/>
      <c r="J146" s="454"/>
      <c r="K146" s="454"/>
      <c r="L146" s="454"/>
      <c r="M146" s="454"/>
      <c r="N146" s="454"/>
      <c r="O146" s="454"/>
      <c r="P146" s="454"/>
      <c r="Q146" s="454"/>
      <c r="R146" s="454"/>
      <c r="S146" s="454"/>
      <c r="T146" s="454"/>
      <c r="U146" s="454"/>
      <c r="V146" s="299"/>
      <c r="W146" s="299"/>
    </row>
    <row r="147" spans="1:23" ht="15.75" thickBot="1">
      <c r="A147" s="381"/>
      <c r="B147" s="461" t="s">
        <v>714</v>
      </c>
      <c r="C147" s="381"/>
      <c r="D147" s="381"/>
      <c r="E147" s="381"/>
      <c r="F147" s="381"/>
      <c r="G147" s="381"/>
      <c r="H147" s="381"/>
      <c r="I147" s="381"/>
      <c r="J147" s="381"/>
      <c r="K147" s="381"/>
      <c r="L147" s="381"/>
      <c r="M147" s="381"/>
      <c r="N147" s="381"/>
      <c r="O147" s="381"/>
      <c r="P147" s="381"/>
      <c r="Q147" s="381"/>
      <c r="R147" s="381"/>
      <c r="S147" s="381"/>
      <c r="T147" s="381"/>
      <c r="U147" s="381"/>
      <c r="V147" s="299"/>
      <c r="W147" s="299"/>
    </row>
    <row r="148" spans="1:23" ht="15.75" thickBot="1">
      <c r="A148" s="381"/>
      <c r="B148" s="440"/>
      <c r="C148" s="407" t="s">
        <v>5</v>
      </c>
      <c r="D148" s="408"/>
      <c r="E148" s="408"/>
      <c r="F148" s="408"/>
      <c r="G148" s="408"/>
      <c r="H148" s="408"/>
      <c r="I148" s="408"/>
      <c r="J148" s="408"/>
      <c r="K148" s="408"/>
      <c r="L148" s="408"/>
      <c r="M148" s="408"/>
      <c r="N148" s="408"/>
      <c r="O148" s="408"/>
      <c r="P148" s="408"/>
      <c r="Q148" s="408"/>
      <c r="R148" s="408"/>
      <c r="S148" s="409"/>
      <c r="T148" s="408"/>
      <c r="U148" s="408"/>
      <c r="V148" s="408"/>
      <c r="W148" s="409"/>
    </row>
    <row r="149" spans="1:23" ht="15.75" thickBot="1">
      <c r="A149" s="381"/>
      <c r="B149" s="813" t="s">
        <v>715</v>
      </c>
      <c r="C149" s="411">
        <v>81</v>
      </c>
      <c r="D149" s="412">
        <v>82</v>
      </c>
      <c r="E149" s="413">
        <v>84</v>
      </c>
      <c r="F149" s="412">
        <v>901</v>
      </c>
      <c r="G149" s="413">
        <v>902</v>
      </c>
      <c r="H149" s="412">
        <v>903</v>
      </c>
      <c r="I149" s="413">
        <v>904</v>
      </c>
      <c r="J149" s="412">
        <v>905</v>
      </c>
      <c r="K149" s="413">
        <v>906</v>
      </c>
      <c r="L149" s="412">
        <v>907</v>
      </c>
      <c r="M149" s="413">
        <v>908</v>
      </c>
      <c r="N149" s="412">
        <v>909</v>
      </c>
      <c r="O149" s="413">
        <v>911</v>
      </c>
      <c r="P149" s="412">
        <v>912</v>
      </c>
      <c r="Q149" s="413">
        <v>913</v>
      </c>
      <c r="R149" s="412">
        <v>920</v>
      </c>
      <c r="S149" s="414">
        <v>921</v>
      </c>
      <c r="T149" s="415"/>
      <c r="U149" s="413"/>
      <c r="V149" s="415"/>
      <c r="W149" s="416"/>
    </row>
    <row r="150" spans="1:23" ht="11.25" customHeight="1">
      <c r="A150" s="381"/>
      <c r="B150" s="814"/>
      <c r="C150" s="462">
        <f t="shared" ref="C150:U151" si="23">+C247*(1-C$12)</f>
        <v>2.1694200000000001</v>
      </c>
      <c r="D150" s="463">
        <f t="shared" si="23"/>
        <v>2.3575200000000001</v>
      </c>
      <c r="E150" s="464">
        <f t="shared" si="23"/>
        <v>2.43276</v>
      </c>
      <c r="F150" s="463">
        <f t="shared" si="23"/>
        <v>4.1538750000000002</v>
      </c>
      <c r="G150" s="464">
        <f>+G247*(1-G$12)</f>
        <v>3.7808100000000002</v>
      </c>
      <c r="H150" s="463">
        <f t="shared" si="23"/>
        <v>5.0504850000000001</v>
      </c>
      <c r="I150" s="464">
        <f t="shared" si="23"/>
        <v>5.9909850000000002</v>
      </c>
      <c r="J150" s="463">
        <f>+J247*(1-J$12)</f>
        <v>5.7057000000000002</v>
      </c>
      <c r="K150" s="464">
        <f t="shared" si="23"/>
        <v>6.7433850000000009</v>
      </c>
      <c r="L150" s="463">
        <f t="shared" si="23"/>
        <v>8.3986649999999994</v>
      </c>
      <c r="M150" s="464">
        <f>+M247*(1-M$12)</f>
        <v>9.0131250000000005</v>
      </c>
      <c r="N150" s="463">
        <f t="shared" si="23"/>
        <v>4.1005799999999999</v>
      </c>
      <c r="O150" s="464">
        <f>+O247*(1-O$12)</f>
        <v>5.5301400000000003</v>
      </c>
      <c r="P150" s="463">
        <f t="shared" si="23"/>
        <v>5.1069149999999999</v>
      </c>
      <c r="Q150" s="464">
        <f>+Q247*(1-Q$12)</f>
        <v>4.160145</v>
      </c>
      <c r="R150" s="463">
        <f>+R247*(1-R$12)</f>
        <v>3.5582249999999997</v>
      </c>
      <c r="S150" s="465">
        <f t="shared" si="23"/>
        <v>4.5708299999999999</v>
      </c>
      <c r="T150" s="463" t="e">
        <f t="shared" si="23"/>
        <v>#REF!</v>
      </c>
      <c r="U150" s="464" t="e">
        <f t="shared" si="23"/>
        <v>#REF!</v>
      </c>
      <c r="V150" s="463" t="e">
        <f>+V247*(1-V$12)</f>
        <v>#REF!</v>
      </c>
      <c r="W150" s="465" t="e">
        <f>+W247*(1-W$12)</f>
        <v>#REF!</v>
      </c>
    </row>
    <row r="151" spans="1:23" ht="11.25" customHeight="1" thickBot="1">
      <c r="A151" s="381"/>
      <c r="B151" s="466" t="s">
        <v>716</v>
      </c>
      <c r="C151" s="467">
        <f t="shared" si="23"/>
        <v>325.04620499999999</v>
      </c>
      <c r="D151" s="468">
        <f t="shared" si="23"/>
        <v>353.26433999999995</v>
      </c>
      <c r="E151" s="469">
        <f t="shared" si="23"/>
        <v>364.65066000000002</v>
      </c>
      <c r="F151" s="468">
        <f t="shared" si="23"/>
        <v>622.86493499999995</v>
      </c>
      <c r="G151" s="469">
        <f>+G248*(1-G$12)</f>
        <v>567.049395</v>
      </c>
      <c r="H151" s="468">
        <f t="shared" si="23"/>
        <v>757.21536000000003</v>
      </c>
      <c r="I151" s="469">
        <f t="shared" si="23"/>
        <v>898.55683499999998</v>
      </c>
      <c r="J151" s="468">
        <f>+J248*(1-J$12)</f>
        <v>855.73586999999998</v>
      </c>
      <c r="K151" s="469">
        <f t="shared" si="23"/>
        <v>1011.4920750000001</v>
      </c>
      <c r="L151" s="468">
        <f t="shared" si="23"/>
        <v>1259.72451</v>
      </c>
      <c r="M151" s="469">
        <f>+M248*(1-M$12)</f>
        <v>1351.61763</v>
      </c>
      <c r="N151" s="468">
        <f t="shared" si="23"/>
        <v>614.83306500000003</v>
      </c>
      <c r="O151" s="469">
        <f>+O248*(1-O$12)</f>
        <v>829.44262500000002</v>
      </c>
      <c r="P151" s="468">
        <f t="shared" si="23"/>
        <v>765.80212500000005</v>
      </c>
      <c r="Q151" s="469">
        <f>+Q248*(1-Q$12)</f>
        <v>623.85559499999999</v>
      </c>
      <c r="R151" s="468">
        <f>+R248*(1-R$12)</f>
        <v>533.44219499999997</v>
      </c>
      <c r="S151" s="470">
        <f t="shared" si="23"/>
        <v>685.19813999999997</v>
      </c>
      <c r="T151" s="468" t="e">
        <f t="shared" si="23"/>
        <v>#REF!</v>
      </c>
      <c r="U151" s="469" t="e">
        <f t="shared" si="23"/>
        <v>#REF!</v>
      </c>
      <c r="V151" s="468" t="e">
        <f>+V248*(1-V$12)</f>
        <v>#REF!</v>
      </c>
      <c r="W151" s="470" t="e">
        <f>+W248*(1-W$12)</f>
        <v>#REF!</v>
      </c>
    </row>
    <row r="152" spans="1:23">
      <c r="A152" s="381"/>
      <c r="B152" s="452" t="s">
        <v>264</v>
      </c>
      <c r="C152" s="471"/>
      <c r="D152" s="471"/>
      <c r="E152" s="471"/>
      <c r="F152" s="471"/>
      <c r="G152" s="471"/>
      <c r="H152" s="471"/>
      <c r="I152" s="471"/>
      <c r="J152" s="471"/>
      <c r="K152" s="471"/>
      <c r="L152" s="471"/>
      <c r="M152" s="471"/>
      <c r="N152" s="471"/>
      <c r="O152" s="471"/>
      <c r="P152" s="471"/>
      <c r="Q152" s="471"/>
      <c r="R152" s="471"/>
      <c r="S152" s="471"/>
      <c r="T152" s="472"/>
      <c r="U152" s="473"/>
      <c r="V152" s="472"/>
      <c r="W152" s="473"/>
    </row>
    <row r="153" spans="1:23">
      <c r="A153" s="381"/>
      <c r="B153" s="452" t="s">
        <v>265</v>
      </c>
      <c r="C153" s="381"/>
      <c r="D153" s="381"/>
      <c r="E153" s="381"/>
      <c r="F153" s="381"/>
      <c r="G153" s="381"/>
      <c r="H153" s="381"/>
      <c r="I153" s="381"/>
      <c r="J153" s="381"/>
      <c r="K153" s="381"/>
      <c r="L153" s="381"/>
      <c r="M153" s="381"/>
      <c r="N153" s="381"/>
      <c r="O153" s="381"/>
      <c r="P153" s="381"/>
      <c r="Q153" s="381"/>
      <c r="R153" s="381"/>
      <c r="S153" s="381"/>
      <c r="T153" s="381"/>
      <c r="U153" s="381"/>
      <c r="V153" s="299"/>
      <c r="W153" s="299"/>
    </row>
    <row r="154" spans="1:23">
      <c r="A154" s="381"/>
      <c r="B154" s="381"/>
      <c r="C154" s="381"/>
      <c r="D154" s="381"/>
      <c r="E154" s="381"/>
      <c r="F154" s="381"/>
      <c r="G154" s="381"/>
      <c r="H154" s="381"/>
      <c r="I154" s="381"/>
      <c r="J154" s="381"/>
      <c r="K154" s="381"/>
      <c r="L154" s="381"/>
      <c r="M154" s="381"/>
      <c r="N154" s="381"/>
      <c r="O154" s="381"/>
      <c r="P154" s="381"/>
      <c r="Q154" s="381"/>
      <c r="R154" s="381"/>
      <c r="S154" s="381"/>
      <c r="T154" s="381"/>
      <c r="U154" s="381"/>
      <c r="V154" s="299"/>
      <c r="W154" s="299"/>
    </row>
    <row r="155" spans="1:23" ht="21" customHeight="1">
      <c r="A155" s="381"/>
      <c r="B155" s="381"/>
      <c r="C155" s="381"/>
      <c r="D155" s="381"/>
      <c r="E155" s="381"/>
      <c r="F155" s="381"/>
      <c r="G155" s="381"/>
      <c r="H155" s="381"/>
      <c r="I155" s="381"/>
      <c r="J155" s="381"/>
      <c r="K155" s="381"/>
      <c r="L155" s="381"/>
      <c r="M155" s="381"/>
      <c r="N155" s="381"/>
      <c r="O155" s="381"/>
      <c r="P155" s="381"/>
      <c r="Q155" s="381"/>
      <c r="R155" s="381"/>
      <c r="S155" s="381"/>
      <c r="T155" s="381"/>
      <c r="U155" s="381"/>
      <c r="V155" s="299"/>
      <c r="W155" s="299"/>
    </row>
    <row r="156" spans="1:23">
      <c r="A156" s="381"/>
      <c r="B156" s="381"/>
      <c r="C156" s="474"/>
      <c r="D156" s="475"/>
      <c r="E156" s="475"/>
      <c r="F156" s="474"/>
      <c r="G156" s="474"/>
      <c r="H156" s="474"/>
      <c r="I156" s="474"/>
      <c r="J156" s="474"/>
      <c r="K156" s="474"/>
      <c r="L156" s="474"/>
      <c r="M156" s="474"/>
      <c r="N156" s="474"/>
      <c r="O156" s="474"/>
      <c r="P156" s="474"/>
      <c r="Q156" s="474"/>
      <c r="R156" s="474"/>
      <c r="S156" s="474"/>
      <c r="T156" s="474"/>
      <c r="U156" s="474"/>
      <c r="V156" s="299"/>
      <c r="W156" s="299"/>
    </row>
    <row r="157" spans="1:23" hidden="1">
      <c r="A157" s="381"/>
      <c r="B157" s="476" t="s">
        <v>717</v>
      </c>
      <c r="C157" s="477"/>
      <c r="D157" s="477"/>
      <c r="E157" s="477"/>
      <c r="F157" s="477"/>
      <c r="G157" s="477"/>
      <c r="H157" s="478"/>
      <c r="I157" s="478"/>
      <c r="J157" s="478"/>
      <c r="K157" s="478"/>
      <c r="L157" s="478"/>
      <c r="M157" s="478"/>
      <c r="N157" s="478"/>
      <c r="O157" s="478"/>
      <c r="P157" s="478"/>
      <c r="Q157" s="478"/>
      <c r="R157" s="478"/>
      <c r="S157" s="478"/>
      <c r="T157" s="478"/>
      <c r="U157" s="478"/>
      <c r="V157" s="478"/>
      <c r="W157" s="478"/>
    </row>
    <row r="158" spans="1:23" ht="15.75" hidden="1" thickBot="1">
      <c r="A158" s="381"/>
      <c r="B158" s="479" t="s">
        <v>718</v>
      </c>
      <c r="C158" s="261">
        <v>81</v>
      </c>
      <c r="D158" s="261">
        <v>82</v>
      </c>
      <c r="E158" s="261">
        <v>84</v>
      </c>
      <c r="F158" s="261">
        <v>901</v>
      </c>
      <c r="G158" s="261">
        <v>902</v>
      </c>
      <c r="H158" s="262">
        <v>903</v>
      </c>
      <c r="I158" s="261">
        <v>904</v>
      </c>
      <c r="J158" s="261">
        <v>905</v>
      </c>
      <c r="K158" s="261">
        <v>906</v>
      </c>
      <c r="L158" s="261">
        <v>907</v>
      </c>
      <c r="M158" s="261">
        <v>908</v>
      </c>
      <c r="N158" s="261">
        <v>909</v>
      </c>
      <c r="O158" s="261">
        <v>911</v>
      </c>
      <c r="P158" s="261">
        <v>912</v>
      </c>
      <c r="Q158" s="261">
        <v>913</v>
      </c>
      <c r="R158" s="261">
        <v>920</v>
      </c>
      <c r="S158" s="263">
        <v>921</v>
      </c>
      <c r="T158" s="261"/>
      <c r="U158" s="261"/>
      <c r="V158" s="261"/>
      <c r="W158" s="261"/>
    </row>
    <row r="159" spans="1:23" hidden="1">
      <c r="A159" s="381"/>
      <c r="B159" s="480" t="s">
        <v>719</v>
      </c>
      <c r="C159" s="481">
        <v>49.02</v>
      </c>
      <c r="D159" s="482">
        <v>50.480000000000004</v>
      </c>
      <c r="E159" s="481">
        <v>53.14</v>
      </c>
      <c r="F159" s="482">
        <v>66.989999999999995</v>
      </c>
      <c r="G159" s="482">
        <v>62.02</v>
      </c>
      <c r="H159" s="481">
        <v>73.2</v>
      </c>
      <c r="I159" s="482">
        <v>78.930000000000007</v>
      </c>
      <c r="J159" s="481">
        <v>77.53</v>
      </c>
      <c r="K159" s="482">
        <v>99.51</v>
      </c>
      <c r="L159" s="481">
        <v>140.4</v>
      </c>
      <c r="M159" s="481">
        <v>149.9</v>
      </c>
      <c r="N159" s="482">
        <v>64.48</v>
      </c>
      <c r="O159" s="482">
        <v>78.38</v>
      </c>
      <c r="P159" s="481">
        <v>74.67</v>
      </c>
      <c r="Q159" s="481">
        <v>65.78</v>
      </c>
      <c r="R159" s="481">
        <v>58.25</v>
      </c>
      <c r="S159" s="482">
        <v>71.02</v>
      </c>
      <c r="T159" s="482">
        <v>48.25</v>
      </c>
      <c r="U159" s="481">
        <v>52.300000000000004</v>
      </c>
      <c r="V159" s="482"/>
      <c r="W159" s="481"/>
    </row>
    <row r="160" spans="1:23" hidden="1">
      <c r="A160" s="381"/>
      <c r="B160" s="480" t="s">
        <v>6</v>
      </c>
      <c r="C160" s="481">
        <v>81.320000000000007</v>
      </c>
      <c r="D160" s="482">
        <v>84.95</v>
      </c>
      <c r="E160" s="481">
        <v>72.7</v>
      </c>
      <c r="F160" s="482">
        <v>90.77</v>
      </c>
      <c r="G160" s="482">
        <v>81.42</v>
      </c>
      <c r="H160" s="481">
        <v>102.07000000000001</v>
      </c>
      <c r="I160" s="482">
        <v>106.28</v>
      </c>
      <c r="J160" s="481">
        <v>101.68</v>
      </c>
      <c r="K160" s="482">
        <v>116.12</v>
      </c>
      <c r="L160" s="481">
        <v>159.83000000000001</v>
      </c>
      <c r="M160" s="481">
        <v>156.99</v>
      </c>
      <c r="N160" s="482">
        <v>85.28</v>
      </c>
      <c r="O160" s="482">
        <v>104.33</v>
      </c>
      <c r="P160" s="481">
        <v>100.16</v>
      </c>
      <c r="Q160" s="481">
        <v>87.89</v>
      </c>
      <c r="R160" s="481">
        <v>77.23</v>
      </c>
      <c r="S160" s="482">
        <v>87.36</v>
      </c>
      <c r="T160" s="482">
        <v>62.800000000000004</v>
      </c>
      <c r="U160" s="481">
        <v>64.2</v>
      </c>
      <c r="V160" s="482"/>
      <c r="W160" s="481"/>
    </row>
    <row r="161" spans="1:23" hidden="1">
      <c r="A161" s="381"/>
      <c r="B161" s="480" t="s">
        <v>720</v>
      </c>
      <c r="C161" s="481">
        <v>89.28</v>
      </c>
      <c r="D161" s="482">
        <v>93.59</v>
      </c>
      <c r="E161" s="481">
        <v>76.33</v>
      </c>
      <c r="F161" s="482">
        <v>95.93</v>
      </c>
      <c r="G161" s="482">
        <v>90.44</v>
      </c>
      <c r="H161" s="481">
        <v>104.83</v>
      </c>
      <c r="I161" s="482">
        <v>115.71000000000001</v>
      </c>
      <c r="J161" s="481">
        <v>108.43</v>
      </c>
      <c r="K161" s="482">
        <v>155.79</v>
      </c>
      <c r="L161" s="481">
        <v>189.64000000000001</v>
      </c>
      <c r="M161" s="481">
        <v>187.38</v>
      </c>
      <c r="N161" s="482">
        <v>93.13</v>
      </c>
      <c r="O161" s="482">
        <v>121.47</v>
      </c>
      <c r="P161" s="481">
        <v>110</v>
      </c>
      <c r="Q161" s="481">
        <v>97.210000000000008</v>
      </c>
      <c r="R161" s="481">
        <v>87.59</v>
      </c>
      <c r="S161" s="482">
        <v>117.02</v>
      </c>
      <c r="T161" s="482">
        <v>74.05</v>
      </c>
      <c r="U161" s="481">
        <v>82.95</v>
      </c>
      <c r="V161" s="482"/>
      <c r="W161" s="481"/>
    </row>
    <row r="162" spans="1:23" hidden="1">
      <c r="A162" s="381"/>
      <c r="B162" s="480">
        <v>1</v>
      </c>
      <c r="C162" s="481">
        <v>92.97</v>
      </c>
      <c r="D162" s="482">
        <v>101.32000000000001</v>
      </c>
      <c r="E162" s="481">
        <v>93.63</v>
      </c>
      <c r="F162" s="482">
        <v>113.82000000000001</v>
      </c>
      <c r="G162" s="482">
        <v>108.23</v>
      </c>
      <c r="H162" s="481">
        <v>135.15</v>
      </c>
      <c r="I162" s="482">
        <v>123.08</v>
      </c>
      <c r="J162" s="481">
        <v>118.11</v>
      </c>
      <c r="K162" s="482">
        <v>146.03</v>
      </c>
      <c r="L162" s="481">
        <v>182.02</v>
      </c>
      <c r="M162" s="481">
        <v>189.95000000000002</v>
      </c>
      <c r="N162" s="482">
        <v>104.9</v>
      </c>
      <c r="O162" s="482">
        <v>127.92</v>
      </c>
      <c r="P162" s="481">
        <v>121.57000000000001</v>
      </c>
      <c r="Q162" s="481">
        <v>109.21000000000001</v>
      </c>
      <c r="R162" s="481">
        <v>102.81</v>
      </c>
      <c r="S162" s="482">
        <v>110.58</v>
      </c>
      <c r="T162" s="482">
        <v>76.400000000000006</v>
      </c>
      <c r="U162" s="481">
        <v>83.050000000000011</v>
      </c>
      <c r="V162" s="482"/>
      <c r="W162" s="481"/>
    </row>
    <row r="163" spans="1:23" hidden="1">
      <c r="A163" s="381"/>
      <c r="B163" s="480">
        <v>2</v>
      </c>
      <c r="C163" s="481">
        <v>102.26</v>
      </c>
      <c r="D163" s="482">
        <v>111.76</v>
      </c>
      <c r="E163" s="481">
        <v>105.60000000000001</v>
      </c>
      <c r="F163" s="482">
        <v>129.29</v>
      </c>
      <c r="G163" s="482">
        <v>116.76</v>
      </c>
      <c r="H163" s="481">
        <v>159.46</v>
      </c>
      <c r="I163" s="482">
        <v>150.35</v>
      </c>
      <c r="J163" s="481">
        <v>137.02000000000001</v>
      </c>
      <c r="K163" s="482">
        <v>175.63</v>
      </c>
      <c r="L163" s="481">
        <v>207.33</v>
      </c>
      <c r="M163" s="481">
        <v>209.57</v>
      </c>
      <c r="N163" s="482">
        <v>119.26</v>
      </c>
      <c r="O163" s="482">
        <v>144.92000000000002</v>
      </c>
      <c r="P163" s="481">
        <v>139.67000000000002</v>
      </c>
      <c r="Q163" s="481">
        <v>125.66</v>
      </c>
      <c r="R163" s="481">
        <v>109.3</v>
      </c>
      <c r="S163" s="482">
        <v>134.41</v>
      </c>
      <c r="T163" s="482">
        <v>91.5</v>
      </c>
      <c r="U163" s="481">
        <v>98.45</v>
      </c>
      <c r="V163" s="482"/>
      <c r="W163" s="481"/>
    </row>
    <row r="164" spans="1:23" hidden="1">
      <c r="A164" s="381"/>
      <c r="B164" s="480">
        <v>3</v>
      </c>
      <c r="C164" s="481">
        <v>114.63</v>
      </c>
      <c r="D164" s="482">
        <v>122.03</v>
      </c>
      <c r="E164" s="481">
        <v>117.46000000000001</v>
      </c>
      <c r="F164" s="482">
        <v>150.20000000000002</v>
      </c>
      <c r="G164" s="482">
        <v>127.95</v>
      </c>
      <c r="H164" s="481">
        <v>177.77</v>
      </c>
      <c r="I164" s="482">
        <v>172.70000000000002</v>
      </c>
      <c r="J164" s="481">
        <v>158.97</v>
      </c>
      <c r="K164" s="482">
        <v>205.45000000000002</v>
      </c>
      <c r="L164" s="481">
        <v>249.9</v>
      </c>
      <c r="M164" s="481">
        <v>238.32</v>
      </c>
      <c r="N164" s="482">
        <v>141.06</v>
      </c>
      <c r="O164" s="482">
        <v>161.64000000000001</v>
      </c>
      <c r="P164" s="481">
        <v>157.31</v>
      </c>
      <c r="Q164" s="481">
        <v>144.01</v>
      </c>
      <c r="R164" s="481">
        <v>121.56</v>
      </c>
      <c r="S164" s="482">
        <v>144.6</v>
      </c>
      <c r="T164" s="482">
        <v>101.85000000000001</v>
      </c>
      <c r="U164" s="481">
        <v>108.65</v>
      </c>
      <c r="V164" s="482"/>
      <c r="W164" s="481"/>
    </row>
    <row r="165" spans="1:23" hidden="1">
      <c r="A165" s="381"/>
      <c r="B165" s="480">
        <v>4</v>
      </c>
      <c r="C165" s="481">
        <v>126.49000000000001</v>
      </c>
      <c r="D165" s="482">
        <v>134.32</v>
      </c>
      <c r="E165" s="481">
        <v>132.02000000000001</v>
      </c>
      <c r="F165" s="482">
        <v>174.52</v>
      </c>
      <c r="G165" s="482">
        <v>143.72</v>
      </c>
      <c r="H165" s="481">
        <v>202.11</v>
      </c>
      <c r="I165" s="482">
        <v>200.45000000000002</v>
      </c>
      <c r="J165" s="481">
        <v>181.19</v>
      </c>
      <c r="K165" s="482">
        <v>242.03</v>
      </c>
      <c r="L165" s="481">
        <v>291.73</v>
      </c>
      <c r="M165" s="481">
        <v>283.25</v>
      </c>
      <c r="N165" s="482">
        <v>164</v>
      </c>
      <c r="O165" s="482">
        <v>177.70000000000002</v>
      </c>
      <c r="P165" s="481">
        <v>177.46</v>
      </c>
      <c r="Q165" s="481">
        <v>167.67000000000002</v>
      </c>
      <c r="R165" s="481">
        <v>136.53</v>
      </c>
      <c r="S165" s="482">
        <v>163.13</v>
      </c>
      <c r="T165" s="482">
        <v>111</v>
      </c>
      <c r="U165" s="481">
        <v>121</v>
      </c>
      <c r="V165" s="482"/>
      <c r="W165" s="481"/>
    </row>
    <row r="166" spans="1:23" hidden="1">
      <c r="A166" s="381"/>
      <c r="B166" s="480">
        <v>5</v>
      </c>
      <c r="C166" s="481">
        <v>141.33000000000001</v>
      </c>
      <c r="D166" s="482">
        <v>161.83000000000001</v>
      </c>
      <c r="E166" s="481">
        <v>150.47</v>
      </c>
      <c r="F166" s="482">
        <v>203.63</v>
      </c>
      <c r="G166" s="482">
        <v>162.1</v>
      </c>
      <c r="H166" s="481">
        <v>219.02</v>
      </c>
      <c r="I166" s="482">
        <v>226.06</v>
      </c>
      <c r="J166" s="481">
        <v>215.35</v>
      </c>
      <c r="K166" s="482">
        <v>266.26</v>
      </c>
      <c r="L166" s="481">
        <v>323.77</v>
      </c>
      <c r="M166" s="481">
        <v>317.86</v>
      </c>
      <c r="N166" s="482">
        <v>198.97</v>
      </c>
      <c r="O166" s="482">
        <v>215.55</v>
      </c>
      <c r="P166" s="481">
        <v>215.42000000000002</v>
      </c>
      <c r="Q166" s="481">
        <v>210.99</v>
      </c>
      <c r="R166" s="481">
        <v>153.99</v>
      </c>
      <c r="S166" s="482">
        <v>182.36</v>
      </c>
      <c r="T166" s="482">
        <v>124.55000000000001</v>
      </c>
      <c r="U166" s="481">
        <v>137.20000000000002</v>
      </c>
      <c r="V166" s="482"/>
      <c r="W166" s="481"/>
    </row>
    <row r="167" spans="1:23" hidden="1">
      <c r="A167" s="381"/>
      <c r="B167" s="480">
        <v>6</v>
      </c>
      <c r="C167" s="481">
        <v>146.01</v>
      </c>
      <c r="D167" s="482">
        <v>169.49</v>
      </c>
      <c r="E167" s="481">
        <v>168.82</v>
      </c>
      <c r="F167" s="482">
        <v>216.35</v>
      </c>
      <c r="G167" s="482">
        <v>176.01</v>
      </c>
      <c r="H167" s="481">
        <v>236.66</v>
      </c>
      <c r="I167" s="482">
        <v>247.41</v>
      </c>
      <c r="J167" s="481">
        <v>226.79</v>
      </c>
      <c r="K167" s="482">
        <v>300.81</v>
      </c>
      <c r="L167" s="481">
        <v>343.04</v>
      </c>
      <c r="M167" s="481">
        <v>338.11</v>
      </c>
      <c r="N167" s="482">
        <v>210.65</v>
      </c>
      <c r="O167" s="482">
        <v>236.66</v>
      </c>
      <c r="P167" s="481">
        <v>235.44</v>
      </c>
      <c r="Q167" s="481">
        <v>221.48000000000002</v>
      </c>
      <c r="R167" s="481">
        <v>167.22</v>
      </c>
      <c r="S167" s="482">
        <v>212.35</v>
      </c>
      <c r="T167" s="482">
        <v>138.80000000000001</v>
      </c>
      <c r="U167" s="481">
        <v>159.70000000000002</v>
      </c>
      <c r="V167" s="482"/>
      <c r="W167" s="481"/>
    </row>
    <row r="168" spans="1:23" hidden="1">
      <c r="A168" s="381"/>
      <c r="B168" s="480">
        <v>7</v>
      </c>
      <c r="C168" s="481">
        <v>149.05000000000001</v>
      </c>
      <c r="D168" s="482">
        <v>173.59</v>
      </c>
      <c r="E168" s="481">
        <v>179.81</v>
      </c>
      <c r="F168" s="482">
        <v>228.81</v>
      </c>
      <c r="G168" s="482">
        <v>188.45000000000002</v>
      </c>
      <c r="H168" s="481">
        <v>259.44</v>
      </c>
      <c r="I168" s="482">
        <v>269.3</v>
      </c>
      <c r="J168" s="481">
        <v>246.86</v>
      </c>
      <c r="K168" s="482">
        <v>334.15000000000003</v>
      </c>
      <c r="L168" s="481">
        <v>368.92</v>
      </c>
      <c r="M168" s="481">
        <v>377.23</v>
      </c>
      <c r="N168" s="482">
        <v>223.45000000000002</v>
      </c>
      <c r="O168" s="482">
        <v>257.58</v>
      </c>
      <c r="P168" s="481">
        <v>260.35000000000002</v>
      </c>
      <c r="Q168" s="481">
        <v>233.46</v>
      </c>
      <c r="R168" s="481">
        <v>180.77</v>
      </c>
      <c r="S168" s="482">
        <v>235.71</v>
      </c>
      <c r="T168" s="482">
        <v>144.9</v>
      </c>
      <c r="U168" s="481">
        <v>177.35000000000002</v>
      </c>
      <c r="V168" s="482"/>
      <c r="W168" s="481"/>
    </row>
    <row r="169" spans="1:23" hidden="1">
      <c r="A169" s="381"/>
      <c r="B169" s="480">
        <v>8</v>
      </c>
      <c r="C169" s="481">
        <v>153.42000000000002</v>
      </c>
      <c r="D169" s="482">
        <v>176.09</v>
      </c>
      <c r="E169" s="481">
        <v>188.96</v>
      </c>
      <c r="F169" s="482">
        <v>238.84</v>
      </c>
      <c r="G169" s="482">
        <v>199.35</v>
      </c>
      <c r="H169" s="481">
        <v>277.64</v>
      </c>
      <c r="I169" s="482">
        <v>290.04000000000002</v>
      </c>
      <c r="J169" s="481">
        <v>274.92</v>
      </c>
      <c r="K169" s="482">
        <v>397.79</v>
      </c>
      <c r="L169" s="481">
        <v>386.73</v>
      </c>
      <c r="M169" s="481">
        <v>403.91</v>
      </c>
      <c r="N169" s="482">
        <v>234.29</v>
      </c>
      <c r="O169" s="482">
        <v>283.94</v>
      </c>
      <c r="P169" s="481">
        <v>275.17</v>
      </c>
      <c r="Q169" s="481">
        <v>240.38</v>
      </c>
      <c r="R169" s="481">
        <v>191.22</v>
      </c>
      <c r="S169" s="482">
        <v>257.94</v>
      </c>
      <c r="T169" s="482">
        <v>155</v>
      </c>
      <c r="U169" s="481">
        <v>192.15</v>
      </c>
      <c r="V169" s="482"/>
      <c r="W169" s="481"/>
    </row>
    <row r="170" spans="1:23" hidden="1">
      <c r="A170" s="381"/>
      <c r="B170" s="480">
        <v>9</v>
      </c>
      <c r="C170" s="481">
        <v>154.52000000000001</v>
      </c>
      <c r="D170" s="482">
        <v>179.88</v>
      </c>
      <c r="E170" s="481">
        <v>190.39000000000001</v>
      </c>
      <c r="F170" s="482">
        <v>239.86</v>
      </c>
      <c r="G170" s="482">
        <v>200.38</v>
      </c>
      <c r="H170" s="481">
        <v>283.49</v>
      </c>
      <c r="I170" s="482">
        <v>294.99</v>
      </c>
      <c r="J170" s="481">
        <v>279.23</v>
      </c>
      <c r="K170" s="482">
        <v>404.1</v>
      </c>
      <c r="L170" s="481">
        <v>393.62</v>
      </c>
      <c r="M170" s="481">
        <v>419.40000000000003</v>
      </c>
      <c r="N170" s="482">
        <v>235.4</v>
      </c>
      <c r="O170" s="482">
        <v>292.35000000000002</v>
      </c>
      <c r="P170" s="481">
        <v>277.7</v>
      </c>
      <c r="Q170" s="481">
        <v>243.24</v>
      </c>
      <c r="R170" s="481">
        <v>194.06</v>
      </c>
      <c r="S170" s="482">
        <v>287.93</v>
      </c>
      <c r="T170" s="482">
        <v>159.25</v>
      </c>
      <c r="U170" s="481">
        <v>208.4</v>
      </c>
      <c r="V170" s="482"/>
      <c r="W170" s="481"/>
    </row>
    <row r="171" spans="1:23" hidden="1">
      <c r="A171" s="381"/>
      <c r="B171" s="480">
        <v>10</v>
      </c>
      <c r="C171" s="481">
        <v>155.58000000000001</v>
      </c>
      <c r="D171" s="482">
        <v>180.99</v>
      </c>
      <c r="E171" s="481">
        <v>193.93</v>
      </c>
      <c r="F171" s="482">
        <v>241.37</v>
      </c>
      <c r="G171" s="482">
        <v>203.68</v>
      </c>
      <c r="H171" s="481">
        <v>286.2</v>
      </c>
      <c r="I171" s="482">
        <v>304.87</v>
      </c>
      <c r="J171" s="481">
        <v>280.31</v>
      </c>
      <c r="K171" s="482">
        <v>405.46000000000004</v>
      </c>
      <c r="L171" s="481">
        <v>395.28000000000003</v>
      </c>
      <c r="M171" s="481">
        <v>427.69</v>
      </c>
      <c r="N171" s="482">
        <v>236.8</v>
      </c>
      <c r="O171" s="482">
        <v>293.73</v>
      </c>
      <c r="P171" s="481">
        <v>278.64</v>
      </c>
      <c r="Q171" s="481">
        <v>244.36</v>
      </c>
      <c r="R171" s="481">
        <v>197.26</v>
      </c>
      <c r="S171" s="482">
        <v>302.32</v>
      </c>
      <c r="T171" s="482">
        <v>164.5</v>
      </c>
      <c r="U171" s="481">
        <v>218.55</v>
      </c>
      <c r="V171" s="482"/>
      <c r="W171" s="481"/>
    </row>
    <row r="172" spans="1:23" hidden="1">
      <c r="A172" s="381"/>
      <c r="B172" s="480">
        <v>11</v>
      </c>
      <c r="C172" s="481">
        <v>159.22999999999999</v>
      </c>
      <c r="D172" s="482">
        <v>183.12</v>
      </c>
      <c r="E172" s="481">
        <v>200.09</v>
      </c>
      <c r="F172" s="482">
        <v>243.71</v>
      </c>
      <c r="G172" s="482">
        <v>213.48000000000002</v>
      </c>
      <c r="H172" s="481">
        <v>289.25</v>
      </c>
      <c r="I172" s="482">
        <v>308.38</v>
      </c>
      <c r="J172" s="481">
        <v>291.40000000000003</v>
      </c>
      <c r="K172" s="482">
        <v>421.29</v>
      </c>
      <c r="L172" s="481">
        <v>401.84000000000003</v>
      </c>
      <c r="M172" s="481">
        <v>428.68</v>
      </c>
      <c r="N172" s="482">
        <v>245.17000000000002</v>
      </c>
      <c r="O172" s="482">
        <v>298.64</v>
      </c>
      <c r="P172" s="481">
        <v>286.92</v>
      </c>
      <c r="Q172" s="481">
        <v>250.20000000000002</v>
      </c>
      <c r="R172" s="481">
        <v>202.81</v>
      </c>
      <c r="S172" s="482">
        <v>318.08</v>
      </c>
      <c r="T172" s="482">
        <v>172</v>
      </c>
      <c r="U172" s="481">
        <v>229</v>
      </c>
      <c r="V172" s="482"/>
      <c r="W172" s="481"/>
    </row>
    <row r="173" spans="1:23" hidden="1">
      <c r="A173" s="381"/>
      <c r="B173" s="480">
        <v>12</v>
      </c>
      <c r="C173" s="481">
        <v>161.1</v>
      </c>
      <c r="D173" s="482">
        <v>185.09</v>
      </c>
      <c r="E173" s="481">
        <v>206.85</v>
      </c>
      <c r="F173" s="482">
        <v>251.53</v>
      </c>
      <c r="G173" s="482">
        <v>222.38</v>
      </c>
      <c r="H173" s="481">
        <v>293.56</v>
      </c>
      <c r="I173" s="482">
        <v>314.18</v>
      </c>
      <c r="J173" s="481">
        <v>296.48</v>
      </c>
      <c r="K173" s="482">
        <v>424.38</v>
      </c>
      <c r="L173" s="481">
        <v>414.32</v>
      </c>
      <c r="M173" s="481">
        <v>444.51</v>
      </c>
      <c r="N173" s="482">
        <v>252.29</v>
      </c>
      <c r="O173" s="482">
        <v>308.67</v>
      </c>
      <c r="P173" s="481">
        <v>293</v>
      </c>
      <c r="Q173" s="481">
        <v>254.81</v>
      </c>
      <c r="R173" s="481">
        <v>211.26</v>
      </c>
      <c r="S173" s="482">
        <v>341</v>
      </c>
      <c r="T173" s="482">
        <v>177.35000000000002</v>
      </c>
      <c r="U173" s="481">
        <v>243</v>
      </c>
      <c r="V173" s="482"/>
      <c r="W173" s="481"/>
    </row>
    <row r="174" spans="1:23" hidden="1">
      <c r="A174" s="381"/>
      <c r="B174" s="480">
        <v>13</v>
      </c>
      <c r="C174" s="481">
        <v>197.32</v>
      </c>
      <c r="D174" s="482">
        <v>231.28</v>
      </c>
      <c r="E174" s="481">
        <v>244.44</v>
      </c>
      <c r="F174" s="482">
        <v>291.88</v>
      </c>
      <c r="G174" s="482">
        <v>233.61</v>
      </c>
      <c r="H174" s="481">
        <v>340.33</v>
      </c>
      <c r="I174" s="482">
        <v>382.61</v>
      </c>
      <c r="J174" s="481">
        <v>352.53000000000003</v>
      </c>
      <c r="K174" s="482">
        <v>514.28</v>
      </c>
      <c r="L174" s="481">
        <v>491.39</v>
      </c>
      <c r="M174" s="481">
        <v>535.02</v>
      </c>
      <c r="N174" s="482">
        <v>308.47000000000003</v>
      </c>
      <c r="O174" s="482">
        <v>353.72</v>
      </c>
      <c r="P174" s="481">
        <v>360.34000000000003</v>
      </c>
      <c r="Q174" s="481">
        <v>303.62</v>
      </c>
      <c r="R174" s="481">
        <v>221.93</v>
      </c>
      <c r="S174" s="482">
        <v>356.19</v>
      </c>
      <c r="T174" s="482">
        <v>187.10000000000002</v>
      </c>
      <c r="U174" s="481">
        <v>255.45000000000002</v>
      </c>
      <c r="V174" s="482"/>
      <c r="W174" s="481"/>
    </row>
    <row r="175" spans="1:23" hidden="1">
      <c r="A175" s="381"/>
      <c r="B175" s="480">
        <v>14</v>
      </c>
      <c r="C175" s="481">
        <v>212.28</v>
      </c>
      <c r="D175" s="482">
        <v>243.32</v>
      </c>
      <c r="E175" s="481">
        <v>271.20999999999998</v>
      </c>
      <c r="F175" s="482">
        <v>326.02</v>
      </c>
      <c r="G175" s="482">
        <v>244.01</v>
      </c>
      <c r="H175" s="481">
        <v>375.85</v>
      </c>
      <c r="I175" s="482">
        <v>433.24</v>
      </c>
      <c r="J175" s="481">
        <v>382.8</v>
      </c>
      <c r="K175" s="482">
        <v>553.04</v>
      </c>
      <c r="L175" s="481">
        <v>552.52</v>
      </c>
      <c r="M175" s="481">
        <v>594.95000000000005</v>
      </c>
      <c r="N175" s="482">
        <v>331.98</v>
      </c>
      <c r="O175" s="482">
        <v>428.77</v>
      </c>
      <c r="P175" s="481">
        <v>401.67</v>
      </c>
      <c r="Q175" s="481">
        <v>324.48</v>
      </c>
      <c r="R175" s="481">
        <v>231.82</v>
      </c>
      <c r="S175" s="482">
        <v>370.62</v>
      </c>
      <c r="T175" s="482">
        <v>193.85000000000002</v>
      </c>
      <c r="U175" s="481">
        <v>267.2</v>
      </c>
      <c r="V175" s="482"/>
      <c r="W175" s="481"/>
    </row>
    <row r="176" spans="1:23" hidden="1">
      <c r="A176" s="381"/>
      <c r="B176" s="480">
        <v>15</v>
      </c>
      <c r="C176" s="481">
        <v>220.52</v>
      </c>
      <c r="D176" s="482">
        <v>251.51000000000002</v>
      </c>
      <c r="E176" s="481">
        <v>290.27</v>
      </c>
      <c r="F176" s="482">
        <v>337.24</v>
      </c>
      <c r="G176" s="482">
        <v>270.83</v>
      </c>
      <c r="H176" s="481">
        <v>398.94</v>
      </c>
      <c r="I176" s="482">
        <v>462.81</v>
      </c>
      <c r="J176" s="481">
        <v>441.36</v>
      </c>
      <c r="K176" s="482">
        <v>581.79</v>
      </c>
      <c r="L176" s="481">
        <v>598.99</v>
      </c>
      <c r="M176" s="481">
        <v>602.48</v>
      </c>
      <c r="N176" s="482">
        <v>344.01</v>
      </c>
      <c r="O176" s="482">
        <v>439.45</v>
      </c>
      <c r="P176" s="481">
        <v>421.39</v>
      </c>
      <c r="Q176" s="481">
        <v>342.43</v>
      </c>
      <c r="R176" s="481">
        <v>257.29000000000002</v>
      </c>
      <c r="S176" s="482">
        <v>392.02</v>
      </c>
      <c r="T176" s="482">
        <v>210.35000000000002</v>
      </c>
      <c r="U176" s="481">
        <v>279.2</v>
      </c>
      <c r="V176" s="482"/>
      <c r="W176" s="481"/>
    </row>
    <row r="177" spans="1:23" hidden="1">
      <c r="A177" s="381"/>
      <c r="B177" s="480">
        <v>16</v>
      </c>
      <c r="C177" s="481">
        <v>228.72</v>
      </c>
      <c r="D177" s="482">
        <v>257.93</v>
      </c>
      <c r="E177" s="481">
        <v>291.31</v>
      </c>
      <c r="F177" s="482">
        <v>349.78000000000003</v>
      </c>
      <c r="G177" s="482">
        <v>286.70999999999998</v>
      </c>
      <c r="H177" s="481">
        <v>413.62</v>
      </c>
      <c r="I177" s="482">
        <v>481.48</v>
      </c>
      <c r="J177" s="481">
        <v>448.19</v>
      </c>
      <c r="K177" s="482">
        <v>650.74</v>
      </c>
      <c r="L177" s="481">
        <v>682.65</v>
      </c>
      <c r="M177" s="481">
        <v>653.9</v>
      </c>
      <c r="N177" s="482">
        <v>357.78000000000003</v>
      </c>
      <c r="O177" s="482">
        <v>456.63</v>
      </c>
      <c r="P177" s="481">
        <v>443.32</v>
      </c>
      <c r="Q177" s="481">
        <v>359.74</v>
      </c>
      <c r="R177" s="481">
        <v>273.70999999999998</v>
      </c>
      <c r="S177" s="482">
        <v>410.71000000000004</v>
      </c>
      <c r="T177" s="482">
        <v>222.65</v>
      </c>
      <c r="U177" s="481">
        <v>292.5</v>
      </c>
      <c r="V177" s="482"/>
      <c r="W177" s="481"/>
    </row>
    <row r="178" spans="1:23" hidden="1">
      <c r="A178" s="381"/>
      <c r="B178" s="480">
        <v>17</v>
      </c>
      <c r="C178" s="481">
        <v>235.3</v>
      </c>
      <c r="D178" s="482">
        <v>265.48</v>
      </c>
      <c r="E178" s="481">
        <v>292.41000000000003</v>
      </c>
      <c r="F178" s="482">
        <v>356.38</v>
      </c>
      <c r="G178" s="482">
        <v>288.69</v>
      </c>
      <c r="H178" s="481">
        <v>415.27</v>
      </c>
      <c r="I178" s="482">
        <v>495.68</v>
      </c>
      <c r="J178" s="481">
        <v>449.17</v>
      </c>
      <c r="K178" s="482">
        <v>655.97</v>
      </c>
      <c r="L178" s="481">
        <v>691</v>
      </c>
      <c r="M178" s="481">
        <v>697.68000000000006</v>
      </c>
      <c r="N178" s="482">
        <v>369.81</v>
      </c>
      <c r="O178" s="482">
        <v>458.61</v>
      </c>
      <c r="P178" s="481">
        <v>454.03000000000003</v>
      </c>
      <c r="Q178" s="481">
        <v>360.67</v>
      </c>
      <c r="R178" s="481">
        <v>275.58</v>
      </c>
      <c r="S178" s="482">
        <v>426.03000000000003</v>
      </c>
      <c r="T178" s="482">
        <v>232.75</v>
      </c>
      <c r="U178" s="481">
        <v>303.45</v>
      </c>
      <c r="V178" s="482"/>
      <c r="W178" s="481"/>
    </row>
    <row r="179" spans="1:23" hidden="1">
      <c r="A179" s="381"/>
      <c r="B179" s="480">
        <v>18</v>
      </c>
      <c r="C179" s="481">
        <v>239.68</v>
      </c>
      <c r="D179" s="482">
        <v>266.58</v>
      </c>
      <c r="E179" s="481">
        <v>293.52</v>
      </c>
      <c r="F179" s="482">
        <v>357.36</v>
      </c>
      <c r="G179" s="482">
        <v>290.48</v>
      </c>
      <c r="H179" s="481">
        <v>416.38</v>
      </c>
      <c r="I179" s="482">
        <v>497.08</v>
      </c>
      <c r="J179" s="481">
        <v>450.15000000000003</v>
      </c>
      <c r="K179" s="482">
        <v>678.93000000000006</v>
      </c>
      <c r="L179" s="481">
        <v>711.98</v>
      </c>
      <c r="M179" s="481">
        <v>735.1</v>
      </c>
      <c r="N179" s="482">
        <v>371.74</v>
      </c>
      <c r="O179" s="482">
        <v>459.6</v>
      </c>
      <c r="P179" s="481">
        <v>455.15000000000003</v>
      </c>
      <c r="Q179" s="481">
        <v>361.74</v>
      </c>
      <c r="R179" s="481">
        <v>277.31</v>
      </c>
      <c r="S179" s="482">
        <v>436.25</v>
      </c>
      <c r="T179" s="482">
        <v>235.4</v>
      </c>
      <c r="U179" s="481">
        <v>313.75</v>
      </c>
      <c r="V179" s="482"/>
      <c r="W179" s="481"/>
    </row>
    <row r="180" spans="1:23" hidden="1">
      <c r="A180" s="381"/>
      <c r="B180" s="480">
        <v>19</v>
      </c>
      <c r="C180" s="481">
        <v>240.72</v>
      </c>
      <c r="D180" s="482">
        <v>269.3</v>
      </c>
      <c r="E180" s="481">
        <v>294.62</v>
      </c>
      <c r="F180" s="482">
        <v>358.34000000000003</v>
      </c>
      <c r="G180" s="482">
        <v>309.83</v>
      </c>
      <c r="H180" s="481">
        <v>417.42</v>
      </c>
      <c r="I180" s="482">
        <v>498.15000000000003</v>
      </c>
      <c r="J180" s="481">
        <v>451.13</v>
      </c>
      <c r="K180" s="482">
        <v>688.02</v>
      </c>
      <c r="L180" s="481">
        <v>749.65</v>
      </c>
      <c r="M180" s="481">
        <v>737.11</v>
      </c>
      <c r="N180" s="482">
        <v>372.87</v>
      </c>
      <c r="O180" s="482">
        <v>460.58</v>
      </c>
      <c r="P180" s="481">
        <v>456.26</v>
      </c>
      <c r="Q180" s="481">
        <v>362.83</v>
      </c>
      <c r="R180" s="481">
        <v>295.78000000000003</v>
      </c>
      <c r="S180" s="482">
        <v>454.91</v>
      </c>
      <c r="T180" s="482">
        <v>247.65</v>
      </c>
      <c r="U180" s="481">
        <v>324.10000000000002</v>
      </c>
      <c r="V180" s="482"/>
      <c r="W180" s="481"/>
    </row>
    <row r="181" spans="1:23" hidden="1">
      <c r="A181" s="381"/>
      <c r="B181" s="480">
        <v>20</v>
      </c>
      <c r="C181" s="481">
        <v>241.74</v>
      </c>
      <c r="D181" s="482">
        <v>270.39</v>
      </c>
      <c r="E181" s="481">
        <v>295.72000000000003</v>
      </c>
      <c r="F181" s="482">
        <v>359.32</v>
      </c>
      <c r="G181" s="482">
        <v>321.36</v>
      </c>
      <c r="H181" s="481">
        <v>418.48</v>
      </c>
      <c r="I181" s="482">
        <v>499.2</v>
      </c>
      <c r="J181" s="481">
        <v>452.12</v>
      </c>
      <c r="K181" s="482">
        <v>689.39</v>
      </c>
      <c r="L181" s="481">
        <v>758.26</v>
      </c>
      <c r="M181" s="481">
        <v>740.72</v>
      </c>
      <c r="N181" s="482">
        <v>373.98</v>
      </c>
      <c r="O181" s="482">
        <v>461.57</v>
      </c>
      <c r="P181" s="481">
        <v>457.3</v>
      </c>
      <c r="Q181" s="481">
        <v>363.94</v>
      </c>
      <c r="R181" s="481">
        <v>306.78000000000003</v>
      </c>
      <c r="S181" s="482">
        <v>469.53000000000003</v>
      </c>
      <c r="T181" s="482">
        <v>255.35000000000002</v>
      </c>
      <c r="U181" s="481">
        <v>334.5</v>
      </c>
      <c r="V181" s="482"/>
      <c r="W181" s="481"/>
    </row>
    <row r="182" spans="1:23" hidden="1">
      <c r="A182" s="381"/>
      <c r="B182" s="480">
        <v>21</v>
      </c>
      <c r="C182" s="481">
        <v>242.77</v>
      </c>
      <c r="D182" s="482">
        <v>271.48</v>
      </c>
      <c r="E182" s="481">
        <v>296.79000000000002</v>
      </c>
      <c r="F182" s="482">
        <v>360.29</v>
      </c>
      <c r="G182" s="482">
        <v>324.99</v>
      </c>
      <c r="H182" s="481">
        <v>419.53000000000003</v>
      </c>
      <c r="I182" s="482">
        <v>500.26</v>
      </c>
      <c r="J182" s="481">
        <v>452.2</v>
      </c>
      <c r="K182" s="482">
        <v>690.42</v>
      </c>
      <c r="L182" s="481">
        <v>759.31000000000006</v>
      </c>
      <c r="M182" s="481">
        <v>741.71</v>
      </c>
      <c r="N182" s="482">
        <v>375.02</v>
      </c>
      <c r="O182" s="482">
        <v>462.55</v>
      </c>
      <c r="P182" s="481">
        <v>458.38</v>
      </c>
      <c r="Q182" s="481">
        <v>372.65000000000003</v>
      </c>
      <c r="R182" s="481">
        <v>310.25</v>
      </c>
      <c r="S182" s="482">
        <v>476.55</v>
      </c>
      <c r="T182" s="482">
        <v>263.60000000000002</v>
      </c>
      <c r="U182" s="481">
        <v>345</v>
      </c>
      <c r="V182" s="482"/>
      <c r="W182" s="481"/>
    </row>
    <row r="183" spans="1:23" hidden="1">
      <c r="A183" s="381"/>
      <c r="B183" s="480">
        <v>22</v>
      </c>
      <c r="C183" s="481">
        <v>243.8</v>
      </c>
      <c r="D183" s="482">
        <v>272.54000000000002</v>
      </c>
      <c r="E183" s="481">
        <v>297.86</v>
      </c>
      <c r="F183" s="482">
        <v>361.27</v>
      </c>
      <c r="G183" s="482">
        <v>326.14</v>
      </c>
      <c r="H183" s="481">
        <v>420.55</v>
      </c>
      <c r="I183" s="482">
        <v>501.32</v>
      </c>
      <c r="J183" s="481">
        <v>453.18</v>
      </c>
      <c r="K183" s="482">
        <v>691.43000000000006</v>
      </c>
      <c r="L183" s="481">
        <v>760.34</v>
      </c>
      <c r="M183" s="481">
        <v>742.7</v>
      </c>
      <c r="N183" s="482">
        <v>376.06</v>
      </c>
      <c r="O183" s="482">
        <v>463.54</v>
      </c>
      <c r="P183" s="481">
        <v>459.47</v>
      </c>
      <c r="Q183" s="481">
        <v>381.78000000000003</v>
      </c>
      <c r="R183" s="481">
        <v>311.35000000000002</v>
      </c>
      <c r="S183" s="482">
        <v>490.64</v>
      </c>
      <c r="T183" s="482">
        <v>265.7</v>
      </c>
      <c r="U183" s="481">
        <v>355.15000000000003</v>
      </c>
      <c r="V183" s="482"/>
      <c r="W183" s="481"/>
    </row>
    <row r="184" spans="1:23" hidden="1">
      <c r="A184" s="381"/>
      <c r="B184" s="480">
        <v>23</v>
      </c>
      <c r="C184" s="481">
        <v>244.84</v>
      </c>
      <c r="D184" s="482">
        <v>273.60000000000002</v>
      </c>
      <c r="E184" s="481">
        <v>298.93</v>
      </c>
      <c r="F184" s="482">
        <v>362.25</v>
      </c>
      <c r="G184" s="482">
        <v>331.81</v>
      </c>
      <c r="H184" s="481">
        <v>421.58</v>
      </c>
      <c r="I184" s="482">
        <v>502.38</v>
      </c>
      <c r="J184" s="481">
        <v>454.16</v>
      </c>
      <c r="K184" s="482">
        <v>692.46</v>
      </c>
      <c r="L184" s="481">
        <v>761.74</v>
      </c>
      <c r="M184" s="481">
        <v>750.85</v>
      </c>
      <c r="N184" s="482">
        <v>377.1</v>
      </c>
      <c r="O184" s="482">
        <v>464.52</v>
      </c>
      <c r="P184" s="481">
        <v>460.56</v>
      </c>
      <c r="Q184" s="481">
        <v>391.72</v>
      </c>
      <c r="R184" s="481">
        <v>316.76</v>
      </c>
      <c r="S184" s="482">
        <v>501.54</v>
      </c>
      <c r="T184" s="482">
        <v>266</v>
      </c>
      <c r="U184" s="481">
        <v>363.1</v>
      </c>
      <c r="V184" s="482"/>
      <c r="W184" s="481"/>
    </row>
    <row r="185" spans="1:23" hidden="1">
      <c r="A185" s="381"/>
      <c r="B185" s="480">
        <v>24</v>
      </c>
      <c r="C185" s="481">
        <v>247.12</v>
      </c>
      <c r="D185" s="482">
        <v>276.05</v>
      </c>
      <c r="E185" s="481">
        <v>302.07</v>
      </c>
      <c r="F185" s="482">
        <v>367.77</v>
      </c>
      <c r="G185" s="482">
        <v>334.3</v>
      </c>
      <c r="H185" s="481">
        <v>423.84000000000003</v>
      </c>
      <c r="I185" s="482">
        <v>504.76</v>
      </c>
      <c r="J185" s="481">
        <v>474.29</v>
      </c>
      <c r="K185" s="482">
        <v>711.36</v>
      </c>
      <c r="L185" s="481">
        <v>762.72</v>
      </c>
      <c r="M185" s="481">
        <v>791.15</v>
      </c>
      <c r="N185" s="482">
        <v>378.93</v>
      </c>
      <c r="O185" s="482">
        <v>474.94</v>
      </c>
      <c r="P185" s="481">
        <v>461.55</v>
      </c>
      <c r="Q185" s="481">
        <v>393.21000000000004</v>
      </c>
      <c r="R185" s="481">
        <v>319.13</v>
      </c>
      <c r="S185" s="482">
        <v>516.5</v>
      </c>
      <c r="T185" s="482">
        <v>266.40000000000003</v>
      </c>
      <c r="U185" s="481">
        <v>373.90000000000003</v>
      </c>
      <c r="V185" s="482"/>
      <c r="W185" s="481"/>
    </row>
    <row r="186" spans="1:23" hidden="1">
      <c r="A186" s="381"/>
      <c r="B186" s="480">
        <v>25</v>
      </c>
      <c r="C186" s="481">
        <v>249.37</v>
      </c>
      <c r="D186" s="482">
        <v>278.43</v>
      </c>
      <c r="E186" s="481">
        <v>306.03000000000003</v>
      </c>
      <c r="F186" s="482">
        <v>372.03000000000003</v>
      </c>
      <c r="G186" s="482">
        <v>341.52</v>
      </c>
      <c r="H186" s="481">
        <v>435.11</v>
      </c>
      <c r="I186" s="482">
        <v>512.83000000000004</v>
      </c>
      <c r="J186" s="481">
        <v>484.22</v>
      </c>
      <c r="K186" s="482">
        <v>720.64</v>
      </c>
      <c r="L186" s="481">
        <v>766.81000000000006</v>
      </c>
      <c r="M186" s="481">
        <v>809.17000000000007</v>
      </c>
      <c r="N186" s="482">
        <v>386.84000000000003</v>
      </c>
      <c r="O186" s="482">
        <v>484.8</v>
      </c>
      <c r="P186" s="481">
        <v>471.1</v>
      </c>
      <c r="Q186" s="481">
        <v>397.83</v>
      </c>
      <c r="R186" s="481">
        <v>326.03000000000003</v>
      </c>
      <c r="S186" s="482">
        <v>533.02</v>
      </c>
      <c r="T186" s="482">
        <v>271.10000000000002</v>
      </c>
      <c r="U186" s="481">
        <v>385.75</v>
      </c>
      <c r="V186" s="482"/>
      <c r="W186" s="481"/>
    </row>
    <row r="187" spans="1:23" hidden="1">
      <c r="A187" s="381"/>
      <c r="B187" s="480">
        <v>26</v>
      </c>
      <c r="C187" s="481">
        <v>303.87</v>
      </c>
      <c r="D187" s="482">
        <v>347.99</v>
      </c>
      <c r="E187" s="481">
        <v>353.97</v>
      </c>
      <c r="F187" s="482">
        <v>482.2</v>
      </c>
      <c r="G187" s="482">
        <v>369.2</v>
      </c>
      <c r="H187" s="481">
        <v>574.02</v>
      </c>
      <c r="I187" s="482">
        <v>652.91999999999996</v>
      </c>
      <c r="J187" s="481">
        <v>580.87</v>
      </c>
      <c r="K187" s="482">
        <v>854.18000000000006</v>
      </c>
      <c r="L187" s="481">
        <v>921.4</v>
      </c>
      <c r="M187" s="481">
        <v>829.43000000000006</v>
      </c>
      <c r="N187" s="482">
        <v>490.42</v>
      </c>
      <c r="O187" s="482">
        <v>594.56000000000006</v>
      </c>
      <c r="P187" s="481">
        <v>600.37</v>
      </c>
      <c r="Q187" s="481">
        <v>465.14</v>
      </c>
      <c r="R187" s="481">
        <v>352.45</v>
      </c>
      <c r="S187" s="482">
        <v>550.41999999999996</v>
      </c>
      <c r="T187" s="482">
        <v>299.15000000000003</v>
      </c>
      <c r="U187" s="481">
        <v>394.75</v>
      </c>
      <c r="V187" s="482"/>
      <c r="W187" s="481"/>
    </row>
    <row r="188" spans="1:23" hidden="1">
      <c r="A188" s="381"/>
      <c r="B188" s="480">
        <v>27</v>
      </c>
      <c r="C188" s="481">
        <v>323.52</v>
      </c>
      <c r="D188" s="482">
        <v>363.02</v>
      </c>
      <c r="E188" s="481">
        <v>395.89</v>
      </c>
      <c r="F188" s="482">
        <v>519.14</v>
      </c>
      <c r="G188" s="482">
        <v>376.77</v>
      </c>
      <c r="H188" s="481">
        <v>595.96</v>
      </c>
      <c r="I188" s="482">
        <v>677.49</v>
      </c>
      <c r="J188" s="481">
        <v>622.47</v>
      </c>
      <c r="K188" s="482">
        <v>919.52</v>
      </c>
      <c r="L188" s="481">
        <v>1044.0999999999999</v>
      </c>
      <c r="M188" s="481">
        <v>1027.8600000000001</v>
      </c>
      <c r="N188" s="482">
        <v>517.81000000000006</v>
      </c>
      <c r="O188" s="482">
        <v>657.01</v>
      </c>
      <c r="P188" s="481">
        <v>637.29</v>
      </c>
      <c r="Q188" s="481">
        <v>516.28</v>
      </c>
      <c r="R188" s="481">
        <v>359.68</v>
      </c>
      <c r="S188" s="482">
        <v>557.72</v>
      </c>
      <c r="T188" s="482">
        <v>305.2</v>
      </c>
      <c r="U188" s="481">
        <v>403.75</v>
      </c>
      <c r="V188" s="482"/>
      <c r="W188" s="481"/>
    </row>
    <row r="189" spans="1:23" hidden="1">
      <c r="A189" s="381"/>
      <c r="B189" s="480">
        <v>28</v>
      </c>
      <c r="C189" s="481">
        <v>334.71</v>
      </c>
      <c r="D189" s="482">
        <v>377.90000000000003</v>
      </c>
      <c r="E189" s="481">
        <v>415.56</v>
      </c>
      <c r="F189" s="482">
        <v>534.06000000000006</v>
      </c>
      <c r="G189" s="482">
        <v>377.94</v>
      </c>
      <c r="H189" s="481">
        <v>598.16999999999996</v>
      </c>
      <c r="I189" s="482">
        <v>702.56000000000006</v>
      </c>
      <c r="J189" s="481">
        <v>626.80000000000007</v>
      </c>
      <c r="K189" s="482">
        <v>926.05000000000007</v>
      </c>
      <c r="L189" s="481">
        <v>1091.6600000000001</v>
      </c>
      <c r="M189" s="481">
        <v>1053.49</v>
      </c>
      <c r="N189" s="482">
        <v>533</v>
      </c>
      <c r="O189" s="482">
        <v>663.33</v>
      </c>
      <c r="P189" s="481">
        <v>648.91999999999996</v>
      </c>
      <c r="Q189" s="481">
        <v>527.9</v>
      </c>
      <c r="R189" s="481">
        <v>360.79</v>
      </c>
      <c r="S189" s="482">
        <v>571.81000000000006</v>
      </c>
      <c r="T189" s="482">
        <v>305.85000000000002</v>
      </c>
      <c r="U189" s="481">
        <v>413.90000000000003</v>
      </c>
      <c r="V189" s="482"/>
      <c r="W189" s="481"/>
    </row>
    <row r="190" spans="1:23" hidden="1">
      <c r="A190" s="381"/>
      <c r="B190" s="480">
        <v>29</v>
      </c>
      <c r="C190" s="481">
        <v>340.94</v>
      </c>
      <c r="D190" s="482">
        <v>382.38</v>
      </c>
      <c r="E190" s="481">
        <v>417.55</v>
      </c>
      <c r="F190" s="482">
        <v>544.03</v>
      </c>
      <c r="G190" s="482">
        <v>379.12</v>
      </c>
      <c r="H190" s="481">
        <v>601.46</v>
      </c>
      <c r="I190" s="482">
        <v>722.67</v>
      </c>
      <c r="J190" s="481">
        <v>679.49</v>
      </c>
      <c r="K190" s="482">
        <v>967.69</v>
      </c>
      <c r="L190" s="481">
        <v>1119.3800000000001</v>
      </c>
      <c r="M190" s="481">
        <v>1056.06</v>
      </c>
      <c r="N190" s="482">
        <v>534.25</v>
      </c>
      <c r="O190" s="482">
        <v>665.33</v>
      </c>
      <c r="P190" s="481">
        <v>680.2</v>
      </c>
      <c r="Q190" s="481">
        <v>528.9</v>
      </c>
      <c r="R190" s="481">
        <v>361.92</v>
      </c>
      <c r="S190" s="482">
        <v>585.88</v>
      </c>
      <c r="T190" s="482">
        <v>306.25</v>
      </c>
      <c r="U190" s="481">
        <v>424.05</v>
      </c>
      <c r="V190" s="482"/>
      <c r="W190" s="481"/>
    </row>
    <row r="191" spans="1:23" hidden="1">
      <c r="A191" s="381"/>
      <c r="B191" s="480">
        <v>30</v>
      </c>
      <c r="C191" s="481">
        <v>347.67</v>
      </c>
      <c r="D191" s="482">
        <v>385.74</v>
      </c>
      <c r="E191" s="481">
        <v>418.65000000000003</v>
      </c>
      <c r="F191" s="482">
        <v>555.45000000000005</v>
      </c>
      <c r="G191" s="482">
        <v>387.93</v>
      </c>
      <c r="H191" s="481">
        <v>634.62</v>
      </c>
      <c r="I191" s="482">
        <v>725.55000000000007</v>
      </c>
      <c r="J191" s="481">
        <v>696.19</v>
      </c>
      <c r="K191" s="482">
        <v>975.30000000000007</v>
      </c>
      <c r="L191" s="481">
        <v>1125.1600000000001</v>
      </c>
      <c r="M191" s="481">
        <v>1058.52</v>
      </c>
      <c r="N191" s="482">
        <v>538.77</v>
      </c>
      <c r="O191" s="482">
        <v>667.78</v>
      </c>
      <c r="P191" s="481">
        <v>683.92</v>
      </c>
      <c r="Q191" s="481">
        <v>545.98</v>
      </c>
      <c r="R191" s="481">
        <v>370.33</v>
      </c>
      <c r="S191" s="482">
        <v>598.81000000000006</v>
      </c>
      <c r="T191" s="482">
        <v>313.85000000000002</v>
      </c>
      <c r="U191" s="481">
        <v>433.45000000000005</v>
      </c>
      <c r="V191" s="482"/>
      <c r="W191" s="481"/>
    </row>
    <row r="192" spans="1:23" hidden="1">
      <c r="A192" s="381"/>
      <c r="B192" s="480">
        <v>31</v>
      </c>
      <c r="C192" s="481">
        <v>356</v>
      </c>
      <c r="D192" s="482">
        <v>399.39</v>
      </c>
      <c r="E192" s="481">
        <v>419.76</v>
      </c>
      <c r="F192" s="482">
        <v>567.21</v>
      </c>
      <c r="G192" s="482">
        <v>401.15000000000003</v>
      </c>
      <c r="H192" s="481">
        <v>641.72</v>
      </c>
      <c r="I192" s="482">
        <v>767.75</v>
      </c>
      <c r="J192" s="481">
        <v>702.74</v>
      </c>
      <c r="K192" s="482">
        <v>977.59</v>
      </c>
      <c r="L192" s="481">
        <v>1126.3399999999999</v>
      </c>
      <c r="M192" s="481">
        <v>1062.48</v>
      </c>
      <c r="N192" s="482">
        <v>557.07000000000005</v>
      </c>
      <c r="O192" s="482">
        <v>716.85</v>
      </c>
      <c r="P192" s="481">
        <v>706.25</v>
      </c>
      <c r="Q192" s="481">
        <v>568.69000000000005</v>
      </c>
      <c r="R192" s="481">
        <v>377.37</v>
      </c>
      <c r="S192" s="482">
        <v>614.46</v>
      </c>
      <c r="T192" s="482">
        <v>325.05</v>
      </c>
      <c r="U192" s="481">
        <v>444.8</v>
      </c>
      <c r="V192" s="482"/>
      <c r="W192" s="481"/>
    </row>
    <row r="193" spans="1:23" hidden="1">
      <c r="A193" s="381"/>
      <c r="B193" s="480">
        <v>32</v>
      </c>
      <c r="C193" s="481">
        <v>363.34000000000003</v>
      </c>
      <c r="D193" s="482">
        <v>406.05</v>
      </c>
      <c r="E193" s="481">
        <v>420.74</v>
      </c>
      <c r="F193" s="482">
        <v>570.28</v>
      </c>
      <c r="G193" s="482">
        <v>418.78000000000003</v>
      </c>
      <c r="H193" s="481">
        <v>645.19000000000005</v>
      </c>
      <c r="I193" s="482">
        <v>790.9</v>
      </c>
      <c r="J193" s="481">
        <v>703.72</v>
      </c>
      <c r="K193" s="482">
        <v>982.32</v>
      </c>
      <c r="L193" s="481">
        <v>1128.92</v>
      </c>
      <c r="M193" s="481">
        <v>1063.9000000000001</v>
      </c>
      <c r="N193" s="482">
        <v>588.46</v>
      </c>
      <c r="O193" s="482">
        <v>744.21</v>
      </c>
      <c r="P193" s="481">
        <v>721.30000000000007</v>
      </c>
      <c r="Q193" s="481">
        <v>580.75</v>
      </c>
      <c r="R193" s="481">
        <v>393.96000000000004</v>
      </c>
      <c r="S193" s="482">
        <v>628.56000000000006</v>
      </c>
      <c r="T193" s="482">
        <v>339.3</v>
      </c>
      <c r="U193" s="481">
        <v>454.95000000000005</v>
      </c>
      <c r="V193" s="482"/>
      <c r="W193" s="481"/>
    </row>
    <row r="194" spans="1:23" hidden="1">
      <c r="A194" s="381"/>
      <c r="B194" s="480">
        <v>33</v>
      </c>
      <c r="C194" s="481">
        <v>370.7</v>
      </c>
      <c r="D194" s="482">
        <v>414.2</v>
      </c>
      <c r="E194" s="481">
        <v>443.90000000000003</v>
      </c>
      <c r="F194" s="482">
        <v>600.69000000000005</v>
      </c>
      <c r="G194" s="482">
        <v>427.85</v>
      </c>
      <c r="H194" s="481">
        <v>656.19</v>
      </c>
      <c r="I194" s="482">
        <v>809</v>
      </c>
      <c r="J194" s="481">
        <v>719.68000000000006</v>
      </c>
      <c r="K194" s="482">
        <v>1055.08</v>
      </c>
      <c r="L194" s="481">
        <v>1146.78</v>
      </c>
      <c r="M194" s="481">
        <v>1120.01</v>
      </c>
      <c r="N194" s="482">
        <v>600</v>
      </c>
      <c r="O194" s="482">
        <v>746.95</v>
      </c>
      <c r="P194" s="481">
        <v>724.18000000000006</v>
      </c>
      <c r="Q194" s="481">
        <v>600.02</v>
      </c>
      <c r="R194" s="481">
        <v>402.49</v>
      </c>
      <c r="S194" s="482">
        <v>642.33000000000004</v>
      </c>
      <c r="T194" s="482">
        <v>346.6</v>
      </c>
      <c r="U194" s="481">
        <v>465</v>
      </c>
      <c r="V194" s="482"/>
      <c r="W194" s="481"/>
    </row>
    <row r="195" spans="1:23" hidden="1">
      <c r="A195" s="381"/>
      <c r="B195" s="480">
        <v>34</v>
      </c>
      <c r="C195" s="481">
        <v>378.05</v>
      </c>
      <c r="D195" s="482">
        <v>420.87</v>
      </c>
      <c r="E195" s="481">
        <v>447.46000000000004</v>
      </c>
      <c r="F195" s="482">
        <v>608.55000000000007</v>
      </c>
      <c r="G195" s="482">
        <v>443.56</v>
      </c>
      <c r="H195" s="481">
        <v>657.36</v>
      </c>
      <c r="I195" s="482">
        <v>826.53</v>
      </c>
      <c r="J195" s="481">
        <v>736.62</v>
      </c>
      <c r="K195" s="482">
        <v>1062.3800000000001</v>
      </c>
      <c r="L195" s="481">
        <v>1152.92</v>
      </c>
      <c r="M195" s="481">
        <v>1125.6200000000001</v>
      </c>
      <c r="N195" s="482">
        <v>609.77</v>
      </c>
      <c r="O195" s="482">
        <v>750.09</v>
      </c>
      <c r="P195" s="481">
        <v>745.86</v>
      </c>
      <c r="Q195" s="481">
        <v>609.45000000000005</v>
      </c>
      <c r="R195" s="481">
        <v>417.27</v>
      </c>
      <c r="S195" s="482">
        <v>655.83</v>
      </c>
      <c r="T195" s="482">
        <v>359.35</v>
      </c>
      <c r="U195" s="481">
        <v>474.75</v>
      </c>
      <c r="V195" s="482"/>
      <c r="W195" s="481"/>
    </row>
    <row r="196" spans="1:23" hidden="1">
      <c r="A196" s="381"/>
      <c r="B196" s="480">
        <v>35</v>
      </c>
      <c r="C196" s="481">
        <v>384.27</v>
      </c>
      <c r="D196" s="482">
        <v>427.54</v>
      </c>
      <c r="E196" s="481">
        <v>448.49</v>
      </c>
      <c r="F196" s="482">
        <v>629.39</v>
      </c>
      <c r="G196" s="482">
        <v>445.47</v>
      </c>
      <c r="H196" s="481">
        <v>676.65</v>
      </c>
      <c r="I196" s="482">
        <v>844.63</v>
      </c>
      <c r="J196" s="481">
        <v>738.53</v>
      </c>
      <c r="K196" s="482">
        <v>1125.3900000000001</v>
      </c>
      <c r="L196" s="481">
        <v>1227.45</v>
      </c>
      <c r="M196" s="481">
        <v>1126.81</v>
      </c>
      <c r="N196" s="482">
        <v>611.03</v>
      </c>
      <c r="O196" s="482">
        <v>813.23</v>
      </c>
      <c r="P196" s="481">
        <v>754.73</v>
      </c>
      <c r="Q196" s="481">
        <v>610.58000000000004</v>
      </c>
      <c r="R196" s="481">
        <v>419.07</v>
      </c>
      <c r="S196" s="482">
        <v>676.74</v>
      </c>
      <c r="T196" s="482">
        <v>360.90000000000003</v>
      </c>
      <c r="U196" s="481">
        <v>485.25</v>
      </c>
      <c r="V196" s="482"/>
      <c r="W196" s="481"/>
    </row>
    <row r="197" spans="1:23" hidden="1">
      <c r="A197" s="381"/>
      <c r="B197" s="480">
        <v>36</v>
      </c>
      <c r="C197" s="481">
        <v>384.94</v>
      </c>
      <c r="D197" s="482">
        <v>430.46000000000004</v>
      </c>
      <c r="E197" s="481">
        <v>449.66</v>
      </c>
      <c r="F197" s="482">
        <v>645.05000000000007</v>
      </c>
      <c r="G197" s="482">
        <v>483.21000000000004</v>
      </c>
      <c r="H197" s="481">
        <v>679.30000000000007</v>
      </c>
      <c r="I197" s="482">
        <v>858.22</v>
      </c>
      <c r="J197" s="481">
        <v>739.51</v>
      </c>
      <c r="K197" s="482">
        <v>1165.75</v>
      </c>
      <c r="L197" s="481">
        <v>1234.6400000000001</v>
      </c>
      <c r="M197" s="481">
        <v>1150.74</v>
      </c>
      <c r="N197" s="482">
        <v>612.20000000000005</v>
      </c>
      <c r="O197" s="482">
        <v>819.54</v>
      </c>
      <c r="P197" s="481">
        <v>804.76</v>
      </c>
      <c r="Q197" s="481">
        <v>623.65</v>
      </c>
      <c r="R197" s="481">
        <v>454.57</v>
      </c>
      <c r="S197" s="482">
        <v>683.26</v>
      </c>
      <c r="T197" s="482">
        <v>379.75</v>
      </c>
      <c r="U197" s="481">
        <v>494.65000000000003</v>
      </c>
      <c r="V197" s="482"/>
      <c r="W197" s="481"/>
    </row>
    <row r="198" spans="1:23" hidden="1">
      <c r="A198" s="381"/>
      <c r="B198" s="480">
        <v>37</v>
      </c>
      <c r="C198" s="481">
        <v>397.29</v>
      </c>
      <c r="D198" s="482">
        <v>442.23</v>
      </c>
      <c r="E198" s="481">
        <v>450.77</v>
      </c>
      <c r="F198" s="482">
        <v>647.59</v>
      </c>
      <c r="G198" s="482">
        <v>510.14</v>
      </c>
      <c r="H198" s="481">
        <v>681.97</v>
      </c>
      <c r="I198" s="482">
        <v>890.11</v>
      </c>
      <c r="J198" s="481">
        <v>740.5</v>
      </c>
      <c r="K198" s="482">
        <v>1183.46</v>
      </c>
      <c r="L198" s="481">
        <v>1236.1400000000001</v>
      </c>
      <c r="M198" s="481">
        <v>1172.94</v>
      </c>
      <c r="N198" s="482">
        <v>648.76</v>
      </c>
      <c r="O198" s="482">
        <v>820.52</v>
      </c>
      <c r="P198" s="481">
        <v>816.27</v>
      </c>
      <c r="Q198" s="481">
        <v>648.64</v>
      </c>
      <c r="R198" s="481">
        <v>479.91</v>
      </c>
      <c r="S198" s="482">
        <v>698.24</v>
      </c>
      <c r="T198" s="482">
        <v>389.95000000000005</v>
      </c>
      <c r="U198" s="481">
        <v>505.45000000000005</v>
      </c>
      <c r="V198" s="482"/>
      <c r="W198" s="481"/>
    </row>
    <row r="199" spans="1:23" hidden="1">
      <c r="A199" s="381"/>
      <c r="B199" s="480">
        <v>38</v>
      </c>
      <c r="C199" s="481">
        <v>402.41</v>
      </c>
      <c r="D199" s="482">
        <v>448.32</v>
      </c>
      <c r="E199" s="481">
        <v>451.89</v>
      </c>
      <c r="F199" s="482">
        <v>649.28</v>
      </c>
      <c r="G199" s="482">
        <v>512.86</v>
      </c>
      <c r="H199" s="481">
        <v>703.16</v>
      </c>
      <c r="I199" s="482">
        <v>917.46</v>
      </c>
      <c r="J199" s="481">
        <v>769.4</v>
      </c>
      <c r="K199" s="482">
        <v>1197.8800000000001</v>
      </c>
      <c r="L199" s="481">
        <v>1237.28</v>
      </c>
      <c r="M199" s="481">
        <v>1175.17</v>
      </c>
      <c r="N199" s="482">
        <v>660.09</v>
      </c>
      <c r="O199" s="482">
        <v>826.05000000000007</v>
      </c>
      <c r="P199" s="481">
        <v>819.91</v>
      </c>
      <c r="Q199" s="481">
        <v>660.38</v>
      </c>
      <c r="R199" s="481">
        <v>482.46000000000004</v>
      </c>
      <c r="S199" s="482">
        <v>712.16</v>
      </c>
      <c r="T199" s="482">
        <v>400.45000000000005</v>
      </c>
      <c r="U199" s="481">
        <v>515.5</v>
      </c>
      <c r="V199" s="482"/>
      <c r="W199" s="481"/>
    </row>
    <row r="200" spans="1:23" hidden="1">
      <c r="A200" s="381"/>
      <c r="B200" s="480">
        <v>39</v>
      </c>
      <c r="C200" s="481">
        <v>409.73</v>
      </c>
      <c r="D200" s="482">
        <v>454.25</v>
      </c>
      <c r="E200" s="481">
        <v>459.69</v>
      </c>
      <c r="F200" s="482">
        <v>685.6</v>
      </c>
      <c r="G200" s="482">
        <v>523.37</v>
      </c>
      <c r="H200" s="481">
        <v>712.23</v>
      </c>
      <c r="I200" s="482">
        <v>936.66</v>
      </c>
      <c r="J200" s="481">
        <v>783.23</v>
      </c>
      <c r="K200" s="482">
        <v>1198.8600000000001</v>
      </c>
      <c r="L200" s="481">
        <v>1238.4000000000001</v>
      </c>
      <c r="M200" s="481">
        <v>1185.8500000000001</v>
      </c>
      <c r="N200" s="482">
        <v>672.47</v>
      </c>
      <c r="O200" s="482">
        <v>827.4</v>
      </c>
      <c r="P200" s="481">
        <v>854.33</v>
      </c>
      <c r="Q200" s="481">
        <v>672.43000000000006</v>
      </c>
      <c r="R200" s="481">
        <v>492.35</v>
      </c>
      <c r="S200" s="482">
        <v>725.51</v>
      </c>
      <c r="T200" s="482">
        <v>409.15000000000003</v>
      </c>
      <c r="U200" s="481">
        <v>525.25</v>
      </c>
      <c r="V200" s="482"/>
      <c r="W200" s="481"/>
    </row>
    <row r="201" spans="1:23" hidden="1">
      <c r="A201" s="381"/>
      <c r="B201" s="480">
        <v>40</v>
      </c>
      <c r="C201" s="481">
        <v>417.1</v>
      </c>
      <c r="D201" s="482">
        <v>461.83</v>
      </c>
      <c r="E201" s="481">
        <v>460.8</v>
      </c>
      <c r="F201" s="482">
        <v>699.01</v>
      </c>
      <c r="G201" s="482">
        <v>524.53</v>
      </c>
      <c r="H201" s="481">
        <v>745.14</v>
      </c>
      <c r="I201" s="482">
        <v>938.30000000000007</v>
      </c>
      <c r="J201" s="481">
        <v>784.64</v>
      </c>
      <c r="K201" s="482">
        <v>1199.8500000000001</v>
      </c>
      <c r="L201" s="481">
        <v>1239.56</v>
      </c>
      <c r="M201" s="481">
        <v>1236.1600000000001</v>
      </c>
      <c r="N201" s="482">
        <v>674.27</v>
      </c>
      <c r="O201" s="482">
        <v>828.53</v>
      </c>
      <c r="P201" s="481">
        <v>855.67000000000007</v>
      </c>
      <c r="Q201" s="481">
        <v>681.53</v>
      </c>
      <c r="R201" s="481">
        <v>493.44</v>
      </c>
      <c r="S201" s="482">
        <v>740.30000000000007</v>
      </c>
      <c r="T201" s="482">
        <v>417.5</v>
      </c>
      <c r="U201" s="481">
        <v>535.9</v>
      </c>
      <c r="V201" s="482"/>
      <c r="W201" s="481"/>
    </row>
    <row r="202" spans="1:23" hidden="1">
      <c r="A202" s="381"/>
      <c r="B202" s="480">
        <v>41</v>
      </c>
      <c r="C202" s="481">
        <v>424.47</v>
      </c>
      <c r="D202" s="482">
        <v>464.7</v>
      </c>
      <c r="E202" s="481">
        <v>465.39</v>
      </c>
      <c r="F202" s="482">
        <v>711.03</v>
      </c>
      <c r="G202" s="482">
        <v>534.51</v>
      </c>
      <c r="H202" s="481">
        <v>748.45</v>
      </c>
      <c r="I202" s="482">
        <v>956.35</v>
      </c>
      <c r="J202" s="481">
        <v>812.25</v>
      </c>
      <c r="K202" s="482">
        <v>1200.8399999999999</v>
      </c>
      <c r="L202" s="481">
        <v>1240.82</v>
      </c>
      <c r="M202" s="481">
        <v>1317.39</v>
      </c>
      <c r="N202" s="482">
        <v>694.23</v>
      </c>
      <c r="O202" s="482">
        <v>872</v>
      </c>
      <c r="P202" s="481">
        <v>858.32</v>
      </c>
      <c r="Q202" s="481">
        <v>683.09</v>
      </c>
      <c r="R202" s="481">
        <v>510.26</v>
      </c>
      <c r="S202" s="482">
        <v>755.39</v>
      </c>
      <c r="T202" s="482">
        <v>424.75</v>
      </c>
      <c r="U202" s="481">
        <v>546.85</v>
      </c>
      <c r="V202" s="482"/>
      <c r="W202" s="481"/>
    </row>
    <row r="203" spans="1:23" hidden="1">
      <c r="A203" s="381"/>
      <c r="B203" s="480">
        <v>42</v>
      </c>
      <c r="C203" s="481">
        <v>431.25</v>
      </c>
      <c r="D203" s="482">
        <v>474.92</v>
      </c>
      <c r="E203" s="481">
        <v>485.37</v>
      </c>
      <c r="F203" s="482">
        <v>720.34</v>
      </c>
      <c r="G203" s="482">
        <v>536.76</v>
      </c>
      <c r="H203" s="481">
        <v>752.56000000000006</v>
      </c>
      <c r="I203" s="482">
        <v>974.55000000000007</v>
      </c>
      <c r="J203" s="481">
        <v>828.43000000000006</v>
      </c>
      <c r="K203" s="482">
        <v>1218.53</v>
      </c>
      <c r="L203" s="481">
        <v>1242.01</v>
      </c>
      <c r="M203" s="481">
        <v>1338.93</v>
      </c>
      <c r="N203" s="482">
        <v>705.19</v>
      </c>
      <c r="O203" s="482">
        <v>891.7</v>
      </c>
      <c r="P203" s="481">
        <v>897.15</v>
      </c>
      <c r="Q203" s="481">
        <v>705.30000000000007</v>
      </c>
      <c r="R203" s="481">
        <v>512.41</v>
      </c>
      <c r="S203" s="482">
        <v>769.76</v>
      </c>
      <c r="T203" s="482">
        <v>431.6</v>
      </c>
      <c r="U203" s="481">
        <v>557.20000000000005</v>
      </c>
      <c r="V203" s="482"/>
      <c r="W203" s="481"/>
    </row>
    <row r="204" spans="1:23" hidden="1">
      <c r="A204" s="381"/>
      <c r="B204" s="480">
        <v>43</v>
      </c>
      <c r="C204" s="481">
        <v>436.93</v>
      </c>
      <c r="D204" s="482">
        <v>483.72</v>
      </c>
      <c r="E204" s="481">
        <v>497.49</v>
      </c>
      <c r="F204" s="482">
        <v>734.73</v>
      </c>
      <c r="G204" s="482">
        <v>537.91999999999996</v>
      </c>
      <c r="H204" s="481">
        <v>798.56000000000006</v>
      </c>
      <c r="I204" s="482">
        <v>992.59</v>
      </c>
      <c r="J204" s="481">
        <v>830.26</v>
      </c>
      <c r="K204" s="482">
        <v>1226.72</v>
      </c>
      <c r="L204" s="481">
        <v>1324.55</v>
      </c>
      <c r="M204" s="481">
        <v>1387.73</v>
      </c>
      <c r="N204" s="482">
        <v>716.72</v>
      </c>
      <c r="O204" s="482">
        <v>929.24</v>
      </c>
      <c r="P204" s="481">
        <v>909.56000000000006</v>
      </c>
      <c r="Q204" s="481">
        <v>717.2</v>
      </c>
      <c r="R204" s="481">
        <v>513.52</v>
      </c>
      <c r="S204" s="482">
        <v>796.67000000000007</v>
      </c>
      <c r="T204" s="482">
        <v>432.35</v>
      </c>
      <c r="U204" s="481">
        <v>568.65</v>
      </c>
      <c r="V204" s="482"/>
      <c r="W204" s="481"/>
    </row>
    <row r="205" spans="1:23" hidden="1">
      <c r="A205" s="381"/>
      <c r="B205" s="480">
        <v>44</v>
      </c>
      <c r="C205" s="481">
        <v>443.17</v>
      </c>
      <c r="D205" s="482">
        <v>491.13</v>
      </c>
      <c r="E205" s="481">
        <v>501.43</v>
      </c>
      <c r="F205" s="482">
        <v>744.47</v>
      </c>
      <c r="G205" s="482">
        <v>547.46</v>
      </c>
      <c r="H205" s="481">
        <v>842.78</v>
      </c>
      <c r="I205" s="482">
        <v>1011.09</v>
      </c>
      <c r="J205" s="481">
        <v>866.80000000000007</v>
      </c>
      <c r="K205" s="482">
        <v>1227.71</v>
      </c>
      <c r="L205" s="481">
        <v>1358.05</v>
      </c>
      <c r="M205" s="481">
        <v>1392.6200000000001</v>
      </c>
      <c r="N205" s="482">
        <v>727.6</v>
      </c>
      <c r="O205" s="482">
        <v>941.61</v>
      </c>
      <c r="P205" s="481">
        <v>927.9</v>
      </c>
      <c r="Q205" s="481">
        <v>727.49</v>
      </c>
      <c r="R205" s="481">
        <v>522.63</v>
      </c>
      <c r="S205" s="482">
        <v>802.64</v>
      </c>
      <c r="T205" s="482">
        <v>440.35</v>
      </c>
      <c r="U205" s="481">
        <v>578.85</v>
      </c>
      <c r="V205" s="482"/>
      <c r="W205" s="481"/>
    </row>
    <row r="206" spans="1:23" hidden="1">
      <c r="A206" s="381"/>
      <c r="B206" s="480">
        <v>45</v>
      </c>
      <c r="C206" s="481">
        <v>449.95</v>
      </c>
      <c r="D206" s="482">
        <v>497.09000000000003</v>
      </c>
      <c r="E206" s="481">
        <v>504.90000000000003</v>
      </c>
      <c r="F206" s="482">
        <v>755.9</v>
      </c>
      <c r="G206" s="482">
        <v>549.32000000000005</v>
      </c>
      <c r="H206" s="481">
        <v>864.02</v>
      </c>
      <c r="I206" s="482">
        <v>1029.31</v>
      </c>
      <c r="J206" s="481">
        <v>933.87</v>
      </c>
      <c r="K206" s="482">
        <v>1228.69</v>
      </c>
      <c r="L206" s="481">
        <v>1362.2</v>
      </c>
      <c r="M206" s="481">
        <v>1398.95</v>
      </c>
      <c r="N206" s="482">
        <v>739.17</v>
      </c>
      <c r="O206" s="482">
        <v>943.31000000000006</v>
      </c>
      <c r="P206" s="481">
        <v>947.11</v>
      </c>
      <c r="Q206" s="481">
        <v>739.1</v>
      </c>
      <c r="R206" s="481">
        <v>524.4</v>
      </c>
      <c r="S206" s="482">
        <v>825.28</v>
      </c>
      <c r="T206" s="482">
        <v>442.15000000000003</v>
      </c>
      <c r="U206" s="481">
        <v>591.20000000000005</v>
      </c>
      <c r="V206" s="482"/>
      <c r="W206" s="481"/>
    </row>
    <row r="207" spans="1:23" hidden="1">
      <c r="A207" s="381"/>
      <c r="B207" s="480">
        <v>46</v>
      </c>
      <c r="C207" s="481">
        <v>455.05</v>
      </c>
      <c r="D207" s="482">
        <v>507.97</v>
      </c>
      <c r="E207" s="481">
        <v>523.41999999999996</v>
      </c>
      <c r="F207" s="482">
        <v>767.75</v>
      </c>
      <c r="G207" s="482">
        <v>586.24</v>
      </c>
      <c r="H207" s="481">
        <v>871.38</v>
      </c>
      <c r="I207" s="482">
        <v>1052</v>
      </c>
      <c r="J207" s="481">
        <v>940.57</v>
      </c>
      <c r="K207" s="482">
        <v>1229.68</v>
      </c>
      <c r="L207" s="481">
        <v>1445.29</v>
      </c>
      <c r="M207" s="481">
        <v>1525.47</v>
      </c>
      <c r="N207" s="482">
        <v>746.86</v>
      </c>
      <c r="O207" s="482">
        <v>977.34</v>
      </c>
      <c r="P207" s="481">
        <v>955.59</v>
      </c>
      <c r="Q207" s="481">
        <v>746.78</v>
      </c>
      <c r="R207" s="481">
        <v>559.66</v>
      </c>
      <c r="S207" s="482">
        <v>840.56000000000006</v>
      </c>
      <c r="T207" s="482">
        <v>460.75</v>
      </c>
      <c r="U207" s="481">
        <v>602.70000000000005</v>
      </c>
      <c r="V207" s="482"/>
      <c r="W207" s="481"/>
    </row>
    <row r="208" spans="1:23" hidden="1">
      <c r="A208" s="381"/>
      <c r="B208" s="480">
        <v>47</v>
      </c>
      <c r="C208" s="481">
        <v>461.83</v>
      </c>
      <c r="D208" s="482">
        <v>513.06000000000006</v>
      </c>
      <c r="E208" s="481">
        <v>532.16999999999996</v>
      </c>
      <c r="F208" s="482">
        <v>781.12</v>
      </c>
      <c r="G208" s="482">
        <v>589.94000000000005</v>
      </c>
      <c r="H208" s="481">
        <v>878.58</v>
      </c>
      <c r="I208" s="482">
        <v>1065.54</v>
      </c>
      <c r="J208" s="481">
        <v>992.09</v>
      </c>
      <c r="K208" s="482">
        <v>1230.68</v>
      </c>
      <c r="L208" s="481">
        <v>1508.73</v>
      </c>
      <c r="M208" s="481">
        <v>1538.19</v>
      </c>
      <c r="N208" s="482">
        <v>759.04</v>
      </c>
      <c r="O208" s="482">
        <v>980.78</v>
      </c>
      <c r="P208" s="481">
        <v>968.85</v>
      </c>
      <c r="Q208" s="481">
        <v>759.4</v>
      </c>
      <c r="R208" s="481">
        <v>563.18000000000006</v>
      </c>
      <c r="S208" s="482">
        <v>857.92000000000007</v>
      </c>
      <c r="T208" s="482">
        <v>470.45000000000005</v>
      </c>
      <c r="U208" s="481">
        <v>614.65000000000009</v>
      </c>
      <c r="V208" s="482"/>
      <c r="W208" s="481"/>
    </row>
    <row r="209" spans="1:23" hidden="1">
      <c r="A209" s="381"/>
      <c r="B209" s="480">
        <v>48</v>
      </c>
      <c r="C209" s="481">
        <v>468.03000000000003</v>
      </c>
      <c r="D209" s="482">
        <v>522.49</v>
      </c>
      <c r="E209" s="481">
        <v>539.14</v>
      </c>
      <c r="F209" s="482">
        <v>792.79</v>
      </c>
      <c r="G209" s="482">
        <v>591.12</v>
      </c>
      <c r="H209" s="481">
        <v>905.21</v>
      </c>
      <c r="I209" s="482">
        <v>1083.74</v>
      </c>
      <c r="J209" s="481">
        <v>997.25</v>
      </c>
      <c r="K209" s="482">
        <v>1242.9000000000001</v>
      </c>
      <c r="L209" s="481">
        <v>1515.1000000000001</v>
      </c>
      <c r="M209" s="481">
        <v>1539.47</v>
      </c>
      <c r="N209" s="482">
        <v>770.57</v>
      </c>
      <c r="O209" s="482">
        <v>981.76</v>
      </c>
      <c r="P209" s="481">
        <v>984.5</v>
      </c>
      <c r="Q209" s="481">
        <v>769.14</v>
      </c>
      <c r="R209" s="481">
        <v>564.31000000000006</v>
      </c>
      <c r="S209" s="482">
        <v>875.32</v>
      </c>
      <c r="T209" s="482">
        <v>472.65000000000003</v>
      </c>
      <c r="U209" s="481">
        <v>627.05000000000007</v>
      </c>
      <c r="V209" s="482"/>
      <c r="W209" s="481"/>
    </row>
    <row r="210" spans="1:23" hidden="1">
      <c r="A210" s="381"/>
      <c r="B210" s="480">
        <v>49</v>
      </c>
      <c r="C210" s="481">
        <v>473.14</v>
      </c>
      <c r="D210" s="482">
        <v>527.72</v>
      </c>
      <c r="E210" s="481">
        <v>541.31000000000006</v>
      </c>
      <c r="F210" s="482">
        <v>804.07</v>
      </c>
      <c r="G210" s="482">
        <v>613.61</v>
      </c>
      <c r="H210" s="481">
        <v>907.9</v>
      </c>
      <c r="I210" s="482">
        <v>1101.3600000000001</v>
      </c>
      <c r="J210" s="481">
        <v>1013.35</v>
      </c>
      <c r="K210" s="482">
        <v>1246.93</v>
      </c>
      <c r="L210" s="481">
        <v>1585.73</v>
      </c>
      <c r="M210" s="481">
        <v>1540.58</v>
      </c>
      <c r="N210" s="482">
        <v>782.75</v>
      </c>
      <c r="O210" s="482">
        <v>982.75</v>
      </c>
      <c r="P210" s="481">
        <v>985.78</v>
      </c>
      <c r="Q210" s="481">
        <v>782.56000000000006</v>
      </c>
      <c r="R210" s="481">
        <v>585.77</v>
      </c>
      <c r="S210" s="482">
        <v>892.55000000000007</v>
      </c>
      <c r="T210" s="482">
        <v>472.95000000000005</v>
      </c>
      <c r="U210" s="481">
        <v>638.85</v>
      </c>
      <c r="V210" s="482"/>
      <c r="W210" s="481"/>
    </row>
    <row r="211" spans="1:23" hidden="1">
      <c r="A211" s="381"/>
      <c r="B211" s="480">
        <v>50</v>
      </c>
      <c r="C211" s="481">
        <v>479.94</v>
      </c>
      <c r="D211" s="482">
        <v>535.37</v>
      </c>
      <c r="E211" s="481">
        <v>546.04999999999995</v>
      </c>
      <c r="F211" s="482">
        <v>805.13</v>
      </c>
      <c r="G211" s="482">
        <v>615.89</v>
      </c>
      <c r="H211" s="481">
        <v>910.05000000000007</v>
      </c>
      <c r="I211" s="482">
        <v>1118.07</v>
      </c>
      <c r="J211" s="481">
        <v>1016.49</v>
      </c>
      <c r="K211" s="482">
        <v>1268.1400000000001</v>
      </c>
      <c r="L211" s="481">
        <v>1592.81</v>
      </c>
      <c r="M211" s="481">
        <v>1541.7</v>
      </c>
      <c r="N211" s="482">
        <v>793.83</v>
      </c>
      <c r="O211" s="482">
        <v>984.94</v>
      </c>
      <c r="P211" s="481">
        <v>987.13</v>
      </c>
      <c r="Q211" s="481">
        <v>793.71</v>
      </c>
      <c r="R211" s="481">
        <v>587.95000000000005</v>
      </c>
      <c r="S211" s="482">
        <v>910.35</v>
      </c>
      <c r="T211" s="482">
        <v>475.55</v>
      </c>
      <c r="U211" s="481">
        <v>654.05000000000007</v>
      </c>
      <c r="V211" s="482"/>
      <c r="W211" s="481"/>
    </row>
    <row r="212" spans="1:23" hidden="1">
      <c r="A212" s="381"/>
      <c r="B212" s="480">
        <v>52</v>
      </c>
      <c r="C212" s="481">
        <v>491.62</v>
      </c>
      <c r="D212" s="482">
        <v>545.85</v>
      </c>
      <c r="E212" s="481">
        <v>549.08000000000004</v>
      </c>
      <c r="F212" s="482">
        <v>829.63</v>
      </c>
      <c r="G212" s="482">
        <v>658.11</v>
      </c>
      <c r="H212" s="481">
        <v>955.22</v>
      </c>
      <c r="I212" s="482">
        <v>1161.8800000000001</v>
      </c>
      <c r="J212" s="481">
        <v>1077.51</v>
      </c>
      <c r="K212" s="482">
        <v>1430.94</v>
      </c>
      <c r="L212" s="481">
        <v>1597.97</v>
      </c>
      <c r="M212" s="481">
        <v>1594.1100000000001</v>
      </c>
      <c r="N212" s="482">
        <v>807.77</v>
      </c>
      <c r="O212" s="482">
        <v>1063.55</v>
      </c>
      <c r="P212" s="481">
        <v>995.45</v>
      </c>
      <c r="Q212" s="481">
        <v>807.76</v>
      </c>
      <c r="R212" s="481">
        <v>628.24</v>
      </c>
      <c r="S212" s="482">
        <v>919.32</v>
      </c>
      <c r="T212" s="482">
        <v>513.55000000000007</v>
      </c>
      <c r="U212" s="481">
        <v>665.5</v>
      </c>
      <c r="V212" s="482"/>
      <c r="W212" s="481"/>
    </row>
    <row r="213" spans="1:23" hidden="1">
      <c r="A213" s="381"/>
      <c r="B213" s="480">
        <v>54</v>
      </c>
      <c r="C213" s="481">
        <v>499.18</v>
      </c>
      <c r="D213" s="482">
        <v>552.53</v>
      </c>
      <c r="E213" s="481">
        <v>576.59</v>
      </c>
      <c r="F213" s="482">
        <v>847.45</v>
      </c>
      <c r="G213" s="482">
        <v>665.77</v>
      </c>
      <c r="H213" s="481">
        <v>976</v>
      </c>
      <c r="I213" s="482">
        <v>1183.9000000000001</v>
      </c>
      <c r="J213" s="481">
        <v>1084.21</v>
      </c>
      <c r="K213" s="482">
        <v>1440.59</v>
      </c>
      <c r="L213" s="481">
        <v>1601.42</v>
      </c>
      <c r="M213" s="481">
        <v>1599.8400000000001</v>
      </c>
      <c r="N213" s="482">
        <v>821.77</v>
      </c>
      <c r="O213" s="482">
        <v>1109.5899999999999</v>
      </c>
      <c r="P213" s="481">
        <v>1046.19</v>
      </c>
      <c r="Q213" s="481">
        <v>819.30000000000007</v>
      </c>
      <c r="R213" s="481">
        <v>635.58000000000004</v>
      </c>
      <c r="S213" s="482">
        <v>949.21</v>
      </c>
      <c r="T213" s="482">
        <v>533.1</v>
      </c>
      <c r="U213" s="481">
        <v>687.15000000000009</v>
      </c>
      <c r="V213" s="482"/>
      <c r="W213" s="481"/>
    </row>
    <row r="214" spans="1:23" hidden="1">
      <c r="A214" s="381"/>
      <c r="B214" s="480">
        <v>56</v>
      </c>
      <c r="C214" s="481">
        <v>509.29</v>
      </c>
      <c r="D214" s="482">
        <v>563.12</v>
      </c>
      <c r="E214" s="481">
        <v>587.14</v>
      </c>
      <c r="F214" s="482">
        <v>873.89</v>
      </c>
      <c r="G214" s="482">
        <v>693.06000000000006</v>
      </c>
      <c r="H214" s="481">
        <v>994.01</v>
      </c>
      <c r="I214" s="482">
        <v>1226.51</v>
      </c>
      <c r="J214" s="481">
        <v>1087.45</v>
      </c>
      <c r="K214" s="482">
        <v>1507.78</v>
      </c>
      <c r="L214" s="481">
        <v>1678.4</v>
      </c>
      <c r="M214" s="481">
        <v>1612.98</v>
      </c>
      <c r="N214" s="482">
        <v>847.4</v>
      </c>
      <c r="O214" s="482">
        <v>1124.8800000000001</v>
      </c>
      <c r="P214" s="481">
        <v>1083.76</v>
      </c>
      <c r="Q214" s="481">
        <v>846.18000000000006</v>
      </c>
      <c r="R214" s="481">
        <v>661.62</v>
      </c>
      <c r="S214" s="482">
        <v>977.49</v>
      </c>
      <c r="T214" s="482">
        <v>552.15</v>
      </c>
      <c r="U214" s="481">
        <v>707.6</v>
      </c>
      <c r="V214" s="482"/>
      <c r="W214" s="481"/>
    </row>
    <row r="215" spans="1:23" hidden="1">
      <c r="A215" s="381"/>
      <c r="B215" s="480">
        <v>58</v>
      </c>
      <c r="C215" s="481">
        <v>519.97</v>
      </c>
      <c r="D215" s="482">
        <v>573.57000000000005</v>
      </c>
      <c r="E215" s="481">
        <v>598.49</v>
      </c>
      <c r="F215" s="482">
        <v>900.35</v>
      </c>
      <c r="G215" s="482">
        <v>720.34</v>
      </c>
      <c r="H215" s="481">
        <v>1003.87</v>
      </c>
      <c r="I215" s="482">
        <v>1270.03</v>
      </c>
      <c r="J215" s="481">
        <v>1090.67</v>
      </c>
      <c r="K215" s="482">
        <v>1565.69</v>
      </c>
      <c r="L215" s="481">
        <v>1767.3700000000001</v>
      </c>
      <c r="M215" s="481">
        <v>1626.1000000000001</v>
      </c>
      <c r="N215" s="482">
        <v>873.03</v>
      </c>
      <c r="O215" s="482">
        <v>1140.1600000000001</v>
      </c>
      <c r="P215" s="481">
        <v>1121.19</v>
      </c>
      <c r="Q215" s="481">
        <v>874.77</v>
      </c>
      <c r="R215" s="481">
        <v>687.66</v>
      </c>
      <c r="S215" s="482">
        <v>1008.8000000000001</v>
      </c>
      <c r="T215" s="482">
        <v>569.6</v>
      </c>
      <c r="U215" s="481">
        <v>730.25</v>
      </c>
      <c r="V215" s="482"/>
      <c r="W215" s="481"/>
    </row>
    <row r="216" spans="1:23" hidden="1">
      <c r="A216" s="381"/>
      <c r="B216" s="480">
        <v>60</v>
      </c>
      <c r="C216" s="481">
        <v>535.94000000000005</v>
      </c>
      <c r="D216" s="482">
        <v>586.37</v>
      </c>
      <c r="E216" s="481">
        <v>601.52</v>
      </c>
      <c r="F216" s="482">
        <v>930.05000000000007</v>
      </c>
      <c r="G216" s="482">
        <v>723.84</v>
      </c>
      <c r="H216" s="481">
        <v>1077.1300000000001</v>
      </c>
      <c r="I216" s="482">
        <v>1324.3600000000001</v>
      </c>
      <c r="J216" s="481">
        <v>1095.8500000000001</v>
      </c>
      <c r="K216" s="482">
        <v>1578.69</v>
      </c>
      <c r="L216" s="481">
        <v>1824.46</v>
      </c>
      <c r="M216" s="481">
        <v>1708.8400000000001</v>
      </c>
      <c r="N216" s="482">
        <v>906.79</v>
      </c>
      <c r="O216" s="482">
        <v>1262.22</v>
      </c>
      <c r="P216" s="481">
        <v>1207.3700000000001</v>
      </c>
      <c r="Q216" s="481">
        <v>907.2</v>
      </c>
      <c r="R216" s="481">
        <v>691.01</v>
      </c>
      <c r="S216" s="482">
        <v>1039.27</v>
      </c>
      <c r="T216" s="482">
        <v>582.30000000000007</v>
      </c>
      <c r="U216" s="481">
        <v>752.35</v>
      </c>
      <c r="V216" s="482"/>
      <c r="W216" s="481"/>
    </row>
    <row r="217" spans="1:23" hidden="1">
      <c r="A217" s="381"/>
      <c r="B217" s="480">
        <v>62</v>
      </c>
      <c r="C217" s="481">
        <v>546.11</v>
      </c>
      <c r="D217" s="482">
        <v>597.25</v>
      </c>
      <c r="E217" s="481">
        <v>615.02</v>
      </c>
      <c r="F217" s="482">
        <v>941.22</v>
      </c>
      <c r="G217" s="482">
        <v>765.56000000000006</v>
      </c>
      <c r="H217" s="481">
        <v>1093.29</v>
      </c>
      <c r="I217" s="482">
        <v>1367.7</v>
      </c>
      <c r="J217" s="481">
        <v>1141.3399999999999</v>
      </c>
      <c r="K217" s="482">
        <v>1581.91</v>
      </c>
      <c r="L217" s="481">
        <v>1831.3600000000001</v>
      </c>
      <c r="M217" s="481">
        <v>1712.96</v>
      </c>
      <c r="N217" s="482">
        <v>930.55000000000007</v>
      </c>
      <c r="O217" s="482">
        <v>1266.19</v>
      </c>
      <c r="P217" s="481">
        <v>1231.08</v>
      </c>
      <c r="Q217" s="481">
        <v>937.05000000000007</v>
      </c>
      <c r="R217" s="481">
        <v>730.82</v>
      </c>
      <c r="S217" s="482">
        <v>1070.74</v>
      </c>
      <c r="T217" s="482">
        <v>605.25</v>
      </c>
      <c r="U217" s="481">
        <v>775.1</v>
      </c>
      <c r="V217" s="482"/>
      <c r="W217" s="481"/>
    </row>
    <row r="218" spans="1:23" hidden="1">
      <c r="A218" s="381"/>
      <c r="B218" s="480">
        <v>64</v>
      </c>
      <c r="C218" s="481">
        <v>556.34</v>
      </c>
      <c r="D218" s="482">
        <v>606.11</v>
      </c>
      <c r="E218" s="481">
        <v>618.05000000000007</v>
      </c>
      <c r="F218" s="482">
        <v>982.22</v>
      </c>
      <c r="G218" s="482">
        <v>770.13</v>
      </c>
      <c r="H218" s="481">
        <v>1096.69</v>
      </c>
      <c r="I218" s="482">
        <v>1411.67</v>
      </c>
      <c r="J218" s="481">
        <v>1204.69</v>
      </c>
      <c r="K218" s="482">
        <v>1585.15</v>
      </c>
      <c r="L218" s="481">
        <v>1834.81</v>
      </c>
      <c r="M218" s="481">
        <v>1746.66</v>
      </c>
      <c r="N218" s="482">
        <v>954.30000000000007</v>
      </c>
      <c r="O218" s="482">
        <v>1269.54</v>
      </c>
      <c r="P218" s="481">
        <v>1270.3399999999999</v>
      </c>
      <c r="Q218" s="481">
        <v>957.30000000000007</v>
      </c>
      <c r="R218" s="481">
        <v>735.19</v>
      </c>
      <c r="S218" s="482">
        <v>1104.8600000000001</v>
      </c>
      <c r="T218" s="482">
        <v>622.6</v>
      </c>
      <c r="U218" s="481">
        <v>797.55000000000007</v>
      </c>
      <c r="V218" s="482"/>
      <c r="W218" s="481"/>
    </row>
    <row r="219" spans="1:23" hidden="1">
      <c r="A219" s="381"/>
      <c r="B219" s="480">
        <v>66</v>
      </c>
      <c r="C219" s="481">
        <v>563.71</v>
      </c>
      <c r="D219" s="482">
        <v>615.99</v>
      </c>
      <c r="E219" s="481">
        <v>628.19000000000005</v>
      </c>
      <c r="F219" s="482">
        <v>1007.21</v>
      </c>
      <c r="G219" s="482">
        <v>776.07</v>
      </c>
      <c r="H219" s="481">
        <v>1100.1100000000001</v>
      </c>
      <c r="I219" s="482">
        <v>1445.82</v>
      </c>
      <c r="J219" s="481">
        <v>1209.29</v>
      </c>
      <c r="K219" s="482">
        <v>1663.04</v>
      </c>
      <c r="L219" s="481">
        <v>1838.24</v>
      </c>
      <c r="M219" s="481">
        <v>1750.24</v>
      </c>
      <c r="N219" s="482">
        <v>978.04</v>
      </c>
      <c r="O219" s="482">
        <v>1331.92</v>
      </c>
      <c r="P219" s="481">
        <v>1283.43</v>
      </c>
      <c r="Q219" s="481">
        <v>976.21</v>
      </c>
      <c r="R219" s="481">
        <v>740.86</v>
      </c>
      <c r="S219" s="482">
        <v>1134.53</v>
      </c>
      <c r="T219" s="482">
        <v>624.70000000000005</v>
      </c>
      <c r="U219" s="481">
        <v>819</v>
      </c>
      <c r="V219" s="482"/>
      <c r="W219" s="481"/>
    </row>
    <row r="220" spans="1:23" hidden="1">
      <c r="A220" s="381"/>
      <c r="B220" s="480">
        <v>68</v>
      </c>
      <c r="C220" s="481">
        <v>574.87</v>
      </c>
      <c r="D220" s="482">
        <v>626.43000000000006</v>
      </c>
      <c r="E220" s="481">
        <v>656.43000000000006</v>
      </c>
      <c r="F220" s="482">
        <v>1033.05</v>
      </c>
      <c r="G220" s="482">
        <v>828.58</v>
      </c>
      <c r="H220" s="481">
        <v>1160.03</v>
      </c>
      <c r="I220" s="482">
        <v>1460.92</v>
      </c>
      <c r="J220" s="481">
        <v>1283.0899999999999</v>
      </c>
      <c r="K220" s="482">
        <v>1805.67</v>
      </c>
      <c r="L220" s="481">
        <v>1841.27</v>
      </c>
      <c r="M220" s="481">
        <v>1905.57</v>
      </c>
      <c r="N220" s="482">
        <v>1001.77</v>
      </c>
      <c r="O220" s="482">
        <v>1335.3500000000001</v>
      </c>
      <c r="P220" s="481">
        <v>1293.8900000000001</v>
      </c>
      <c r="Q220" s="481">
        <v>1012.65</v>
      </c>
      <c r="R220" s="481">
        <v>790.99</v>
      </c>
      <c r="S220" s="482">
        <v>1174.28</v>
      </c>
      <c r="T220" s="482">
        <v>655.75</v>
      </c>
      <c r="U220" s="481">
        <v>842.80000000000007</v>
      </c>
      <c r="V220" s="482"/>
      <c r="W220" s="481"/>
    </row>
    <row r="221" spans="1:23" hidden="1">
      <c r="A221" s="381"/>
      <c r="B221" s="480">
        <v>70</v>
      </c>
      <c r="C221" s="481">
        <v>586.34</v>
      </c>
      <c r="D221" s="482">
        <v>638.01</v>
      </c>
      <c r="E221" s="481">
        <v>666.18000000000006</v>
      </c>
      <c r="F221" s="482">
        <v>1057.57</v>
      </c>
      <c r="G221" s="482">
        <v>832.1</v>
      </c>
      <c r="H221" s="481">
        <v>1176.53</v>
      </c>
      <c r="I221" s="482">
        <v>1530.8400000000001</v>
      </c>
      <c r="J221" s="481">
        <v>1298</v>
      </c>
      <c r="K221" s="482">
        <v>1818.72</v>
      </c>
      <c r="L221" s="481">
        <v>1867.27</v>
      </c>
      <c r="M221" s="481">
        <v>1922.39</v>
      </c>
      <c r="N221" s="482">
        <v>1025.48</v>
      </c>
      <c r="O221" s="482">
        <v>1338.3700000000001</v>
      </c>
      <c r="P221" s="481">
        <v>1330.25</v>
      </c>
      <c r="Q221" s="481">
        <v>1028.79</v>
      </c>
      <c r="R221" s="481">
        <v>794.35</v>
      </c>
      <c r="S221" s="482">
        <v>1205.06</v>
      </c>
      <c r="T221" s="482">
        <v>668.05000000000007</v>
      </c>
      <c r="U221" s="481">
        <v>864.1</v>
      </c>
      <c r="V221" s="482"/>
      <c r="W221" s="481"/>
    </row>
    <row r="222" spans="1:23" hidden="1">
      <c r="A222" s="381"/>
      <c r="B222" s="480">
        <v>72</v>
      </c>
      <c r="C222" s="481">
        <v>592.56000000000006</v>
      </c>
      <c r="D222" s="482">
        <v>641.64</v>
      </c>
      <c r="E222" s="481">
        <v>669.6</v>
      </c>
      <c r="F222" s="482">
        <v>1080.17</v>
      </c>
      <c r="G222" s="482">
        <v>864.07</v>
      </c>
      <c r="H222" s="481">
        <v>1227.9100000000001</v>
      </c>
      <c r="I222" s="482">
        <v>1570.4</v>
      </c>
      <c r="J222" s="481">
        <v>1371.97</v>
      </c>
      <c r="K222" s="482">
        <v>1821.74</v>
      </c>
      <c r="L222" s="481">
        <v>1909.67</v>
      </c>
      <c r="M222" s="481">
        <v>1968.8700000000001</v>
      </c>
      <c r="N222" s="482">
        <v>1032.8900000000001</v>
      </c>
      <c r="O222" s="482">
        <v>1393.1000000000001</v>
      </c>
      <c r="P222" s="481">
        <v>1350.73</v>
      </c>
      <c r="Q222" s="481">
        <v>1037.46</v>
      </c>
      <c r="R222" s="481">
        <v>824.87</v>
      </c>
      <c r="S222" s="482">
        <v>1238.29</v>
      </c>
      <c r="T222" s="482">
        <v>693.1</v>
      </c>
      <c r="U222" s="481">
        <v>887.90000000000009</v>
      </c>
      <c r="V222" s="482"/>
      <c r="W222" s="481"/>
    </row>
    <row r="223" spans="1:23" hidden="1">
      <c r="A223" s="381"/>
      <c r="B223" s="480">
        <v>74</v>
      </c>
      <c r="C223" s="481">
        <v>600.54</v>
      </c>
      <c r="D223" s="482">
        <v>657.07</v>
      </c>
      <c r="E223" s="481">
        <v>672.63</v>
      </c>
      <c r="F223" s="482">
        <v>1104.3600000000001</v>
      </c>
      <c r="G223" s="482">
        <v>867.69</v>
      </c>
      <c r="H223" s="481">
        <v>1272.73</v>
      </c>
      <c r="I223" s="482">
        <v>1600.45</v>
      </c>
      <c r="J223" s="481">
        <v>1380.65</v>
      </c>
      <c r="K223" s="482">
        <v>1827.16</v>
      </c>
      <c r="L223" s="481">
        <v>1982.93</v>
      </c>
      <c r="M223" s="481">
        <v>2016.44</v>
      </c>
      <c r="N223" s="482">
        <v>1071.03</v>
      </c>
      <c r="O223" s="482">
        <v>1427.66</v>
      </c>
      <c r="P223" s="481">
        <v>1373.65</v>
      </c>
      <c r="Q223" s="481">
        <v>1050.06</v>
      </c>
      <c r="R223" s="481">
        <v>828.32</v>
      </c>
      <c r="S223" s="482">
        <v>1272.5</v>
      </c>
      <c r="T223" s="482">
        <v>703.15000000000009</v>
      </c>
      <c r="U223" s="481">
        <v>912.5</v>
      </c>
      <c r="V223" s="482"/>
      <c r="W223" s="481"/>
    </row>
    <row r="224" spans="1:23" hidden="1">
      <c r="A224" s="381"/>
      <c r="B224" s="480">
        <v>76</v>
      </c>
      <c r="C224" s="481">
        <v>616.91</v>
      </c>
      <c r="D224" s="482">
        <v>667.38</v>
      </c>
      <c r="E224" s="481">
        <v>675.66</v>
      </c>
      <c r="F224" s="482">
        <v>1107.57</v>
      </c>
      <c r="G224" s="482">
        <v>931.06000000000006</v>
      </c>
      <c r="H224" s="481">
        <v>1284.52</v>
      </c>
      <c r="I224" s="482">
        <v>1607.55</v>
      </c>
      <c r="J224" s="481">
        <v>1478.18</v>
      </c>
      <c r="K224" s="482">
        <v>1957.67</v>
      </c>
      <c r="L224" s="481">
        <v>2047.3500000000001</v>
      </c>
      <c r="M224" s="481">
        <v>2019.8600000000001</v>
      </c>
      <c r="N224" s="482">
        <v>1094.74</v>
      </c>
      <c r="O224" s="482">
        <v>1467.45</v>
      </c>
      <c r="P224" s="481">
        <v>1420.1000000000001</v>
      </c>
      <c r="Q224" s="481">
        <v>1098.01</v>
      </c>
      <c r="R224" s="481">
        <v>875.88</v>
      </c>
      <c r="S224" s="482">
        <v>1303.8500000000001</v>
      </c>
      <c r="T224" s="482">
        <v>726.85</v>
      </c>
      <c r="U224" s="481">
        <v>936.7</v>
      </c>
      <c r="V224" s="482"/>
      <c r="W224" s="481"/>
    </row>
    <row r="225" spans="1:23" hidden="1">
      <c r="A225" s="381"/>
      <c r="B225" s="480">
        <v>78</v>
      </c>
      <c r="C225" s="481">
        <v>622.56000000000006</v>
      </c>
      <c r="D225" s="482">
        <v>676.07</v>
      </c>
      <c r="E225" s="481">
        <v>692.89</v>
      </c>
      <c r="F225" s="482">
        <v>1138.6500000000001</v>
      </c>
      <c r="G225" s="482">
        <v>937.71</v>
      </c>
      <c r="H225" s="481">
        <v>1288.82</v>
      </c>
      <c r="I225" s="482">
        <v>1648.69</v>
      </c>
      <c r="J225" s="481">
        <v>1481.42</v>
      </c>
      <c r="K225" s="482">
        <v>1961.08</v>
      </c>
      <c r="L225" s="481">
        <v>2055.96</v>
      </c>
      <c r="M225" s="481">
        <v>2033.01</v>
      </c>
      <c r="N225" s="482">
        <v>1118.48</v>
      </c>
      <c r="O225" s="482">
        <v>1471.49</v>
      </c>
      <c r="P225" s="481">
        <v>1506.58</v>
      </c>
      <c r="Q225" s="481">
        <v>1121.97</v>
      </c>
      <c r="R225" s="481">
        <v>882.13</v>
      </c>
      <c r="S225" s="482">
        <v>1337.7</v>
      </c>
      <c r="T225" s="482">
        <v>732.40000000000009</v>
      </c>
      <c r="U225" s="481">
        <v>961.1</v>
      </c>
      <c r="V225" s="482"/>
      <c r="W225" s="481"/>
    </row>
    <row r="226" spans="1:23" hidden="1">
      <c r="A226" s="381"/>
      <c r="B226" s="480">
        <v>80</v>
      </c>
      <c r="C226" s="481">
        <v>629.87</v>
      </c>
      <c r="D226" s="482">
        <v>684.51</v>
      </c>
      <c r="E226" s="481">
        <v>699.28</v>
      </c>
      <c r="F226" s="482">
        <v>1155.29</v>
      </c>
      <c r="G226" s="482">
        <v>943.57</v>
      </c>
      <c r="H226" s="481">
        <v>1351.88</v>
      </c>
      <c r="I226" s="482">
        <v>1663.3600000000001</v>
      </c>
      <c r="J226" s="481">
        <v>1509.78</v>
      </c>
      <c r="K226" s="482">
        <v>1982.68</v>
      </c>
      <c r="L226" s="481">
        <v>2065.4</v>
      </c>
      <c r="M226" s="481">
        <v>2051.27</v>
      </c>
      <c r="N226" s="482">
        <v>1142.17</v>
      </c>
      <c r="O226" s="482">
        <v>1474.52</v>
      </c>
      <c r="P226" s="481">
        <v>1535.46</v>
      </c>
      <c r="Q226" s="481">
        <v>1148.26</v>
      </c>
      <c r="R226" s="481">
        <v>887.64</v>
      </c>
      <c r="S226" s="482">
        <v>1361.06</v>
      </c>
      <c r="T226" s="482">
        <v>747.5</v>
      </c>
      <c r="U226" s="481">
        <v>985.30000000000007</v>
      </c>
      <c r="V226" s="482"/>
      <c r="W226" s="481"/>
    </row>
    <row r="227" spans="1:23" hidden="1">
      <c r="A227" s="381"/>
      <c r="B227" s="480">
        <v>82</v>
      </c>
      <c r="C227" s="481">
        <v>636.29</v>
      </c>
      <c r="D227" s="482">
        <v>692.92</v>
      </c>
      <c r="E227" s="481">
        <v>726.44</v>
      </c>
      <c r="F227" s="482">
        <v>1189.8800000000001</v>
      </c>
      <c r="G227" s="482">
        <v>947.06000000000006</v>
      </c>
      <c r="H227" s="481">
        <v>1355.29</v>
      </c>
      <c r="I227" s="482">
        <v>1666.5900000000001</v>
      </c>
      <c r="J227" s="481">
        <v>1513.02</v>
      </c>
      <c r="K227" s="482">
        <v>1985.71</v>
      </c>
      <c r="L227" s="481">
        <v>2068.96</v>
      </c>
      <c r="M227" s="481">
        <v>2089.77</v>
      </c>
      <c r="N227" s="482">
        <v>1145.43</v>
      </c>
      <c r="O227" s="482">
        <v>1478.58</v>
      </c>
      <c r="P227" s="481">
        <v>1549.88</v>
      </c>
      <c r="Q227" s="481">
        <v>1151.76</v>
      </c>
      <c r="R227" s="481">
        <v>890.93000000000006</v>
      </c>
      <c r="S227" s="482">
        <v>1367.2</v>
      </c>
      <c r="T227" s="482">
        <v>765.25</v>
      </c>
      <c r="U227" s="481">
        <v>987</v>
      </c>
      <c r="V227" s="482"/>
      <c r="W227" s="481"/>
    </row>
    <row r="228" spans="1:23" hidden="1">
      <c r="A228" s="381"/>
      <c r="B228" s="480">
        <v>84</v>
      </c>
      <c r="C228" s="481">
        <v>642.04</v>
      </c>
      <c r="D228" s="482">
        <v>701.2</v>
      </c>
      <c r="E228" s="481">
        <v>733.61</v>
      </c>
      <c r="F228" s="482">
        <v>1215.5</v>
      </c>
      <c r="G228" s="482">
        <v>1011.78</v>
      </c>
      <c r="H228" s="481">
        <v>1358.7</v>
      </c>
      <c r="I228" s="482">
        <v>1747.22</v>
      </c>
      <c r="J228" s="481">
        <v>1516.24</v>
      </c>
      <c r="K228" s="482">
        <v>1988.73</v>
      </c>
      <c r="L228" s="481">
        <v>2105.6</v>
      </c>
      <c r="M228" s="481">
        <v>2092.81</v>
      </c>
      <c r="N228" s="482">
        <v>1148.69</v>
      </c>
      <c r="O228" s="482">
        <v>1557.1100000000001</v>
      </c>
      <c r="P228" s="481">
        <v>1552.96</v>
      </c>
      <c r="Q228" s="481">
        <v>1169.02</v>
      </c>
      <c r="R228" s="481">
        <v>951.81000000000006</v>
      </c>
      <c r="S228" s="482">
        <v>1400.74</v>
      </c>
      <c r="T228" s="482">
        <v>783.95</v>
      </c>
      <c r="U228" s="481">
        <v>1010.45</v>
      </c>
      <c r="V228" s="482"/>
      <c r="W228" s="481"/>
    </row>
    <row r="229" spans="1:23" hidden="1">
      <c r="A229" s="381"/>
      <c r="B229" s="480">
        <v>86</v>
      </c>
      <c r="C229" s="481">
        <v>649.24</v>
      </c>
      <c r="D229" s="482">
        <v>707.4</v>
      </c>
      <c r="E229" s="481">
        <v>737.24</v>
      </c>
      <c r="F229" s="482">
        <v>1234.4000000000001</v>
      </c>
      <c r="G229" s="482">
        <v>1018.88</v>
      </c>
      <c r="H229" s="481">
        <v>1361.71</v>
      </c>
      <c r="I229" s="482">
        <v>1777.27</v>
      </c>
      <c r="J229" s="481">
        <v>1544.66</v>
      </c>
      <c r="K229" s="482">
        <v>1991.76</v>
      </c>
      <c r="L229" s="481">
        <v>2124.33</v>
      </c>
      <c r="M229" s="481">
        <v>2217.96</v>
      </c>
      <c r="N229" s="482">
        <v>1203.92</v>
      </c>
      <c r="O229" s="482">
        <v>1562.22</v>
      </c>
      <c r="P229" s="481">
        <v>1556.03</v>
      </c>
      <c r="Q229" s="481">
        <v>1203.51</v>
      </c>
      <c r="R229" s="481">
        <v>958.49</v>
      </c>
      <c r="S229" s="482">
        <v>1428.72</v>
      </c>
      <c r="T229" s="482">
        <v>799.40000000000009</v>
      </c>
      <c r="U229" s="481">
        <v>1034.25</v>
      </c>
      <c r="V229" s="482"/>
      <c r="W229" s="481"/>
    </row>
    <row r="230" spans="1:23" hidden="1">
      <c r="A230" s="381"/>
      <c r="B230" s="480">
        <v>88</v>
      </c>
      <c r="C230" s="481">
        <v>656.43000000000006</v>
      </c>
      <c r="D230" s="482">
        <v>719.99</v>
      </c>
      <c r="E230" s="481">
        <v>740.68000000000006</v>
      </c>
      <c r="F230" s="482">
        <v>1258.31</v>
      </c>
      <c r="G230" s="482">
        <v>1022.7</v>
      </c>
      <c r="H230" s="481">
        <v>1401.81</v>
      </c>
      <c r="I230" s="482">
        <v>1807.14</v>
      </c>
      <c r="J230" s="481">
        <v>1547.89</v>
      </c>
      <c r="K230" s="482">
        <v>1994.79</v>
      </c>
      <c r="L230" s="481">
        <v>2174</v>
      </c>
      <c r="M230" s="481">
        <v>2299.61</v>
      </c>
      <c r="N230" s="482">
        <v>1206.97</v>
      </c>
      <c r="O230" s="482">
        <v>1656.22</v>
      </c>
      <c r="P230" s="481">
        <v>1559.1100000000001</v>
      </c>
      <c r="Q230" s="481">
        <v>1223.68</v>
      </c>
      <c r="R230" s="481">
        <v>962.08</v>
      </c>
      <c r="S230" s="482">
        <v>1460.6100000000001</v>
      </c>
      <c r="T230" s="482">
        <v>809.6</v>
      </c>
      <c r="U230" s="481">
        <v>1057.3500000000001</v>
      </c>
      <c r="V230" s="482"/>
      <c r="W230" s="481"/>
    </row>
    <row r="231" spans="1:23" hidden="1">
      <c r="A231" s="381"/>
      <c r="B231" s="480">
        <v>90</v>
      </c>
      <c r="C231" s="481">
        <v>663.64</v>
      </c>
      <c r="D231" s="482">
        <v>726.34</v>
      </c>
      <c r="E231" s="481">
        <v>758.39</v>
      </c>
      <c r="F231" s="482">
        <v>1267.08</v>
      </c>
      <c r="G231" s="482">
        <v>1037.8900000000001</v>
      </c>
      <c r="H231" s="481">
        <v>1459.63</v>
      </c>
      <c r="I231" s="482">
        <v>1836.9</v>
      </c>
      <c r="J231" s="481">
        <v>1632.24</v>
      </c>
      <c r="K231" s="482">
        <v>1997.82</v>
      </c>
      <c r="L231" s="481">
        <v>2177.0300000000002</v>
      </c>
      <c r="M231" s="481">
        <v>2363.89</v>
      </c>
      <c r="N231" s="482">
        <v>1238.8399999999999</v>
      </c>
      <c r="O231" s="482">
        <v>1673.53</v>
      </c>
      <c r="P231" s="481">
        <v>1562.18</v>
      </c>
      <c r="Q231" s="481">
        <v>1243.97</v>
      </c>
      <c r="R231" s="481">
        <v>976.37</v>
      </c>
      <c r="S231" s="482">
        <v>1494.27</v>
      </c>
      <c r="T231" s="482">
        <v>822.5</v>
      </c>
      <c r="U231" s="481">
        <v>1078.6500000000001</v>
      </c>
      <c r="V231" s="482"/>
      <c r="W231" s="481"/>
    </row>
    <row r="232" spans="1:23" hidden="1">
      <c r="A232" s="381"/>
      <c r="B232" s="480">
        <v>92</v>
      </c>
      <c r="C232" s="481">
        <v>670.80000000000007</v>
      </c>
      <c r="D232" s="482">
        <v>734.15</v>
      </c>
      <c r="E232" s="481">
        <v>767.78</v>
      </c>
      <c r="F232" s="482">
        <v>1284.45</v>
      </c>
      <c r="G232" s="482">
        <v>1059.97</v>
      </c>
      <c r="H232" s="481">
        <v>1468.54</v>
      </c>
      <c r="I232" s="482">
        <v>1867.1000000000001</v>
      </c>
      <c r="J232" s="481">
        <v>1635.25</v>
      </c>
      <c r="K232" s="482">
        <v>2000.8400000000001</v>
      </c>
      <c r="L232" s="481">
        <v>2191.29</v>
      </c>
      <c r="M232" s="481">
        <v>2370.7000000000003</v>
      </c>
      <c r="N232" s="482">
        <v>1257.3900000000001</v>
      </c>
      <c r="O232" s="482">
        <v>1676.73</v>
      </c>
      <c r="P232" s="481">
        <v>1565.26</v>
      </c>
      <c r="Q232" s="481">
        <v>1264.1000000000001</v>
      </c>
      <c r="R232" s="481">
        <v>997.15</v>
      </c>
      <c r="S232" s="482">
        <v>1527.27</v>
      </c>
      <c r="T232" s="482">
        <v>833.90000000000009</v>
      </c>
      <c r="U232" s="481">
        <v>1105.6000000000001</v>
      </c>
      <c r="V232" s="482"/>
      <c r="W232" s="481"/>
    </row>
    <row r="233" spans="1:23" hidden="1">
      <c r="A233" s="381"/>
      <c r="B233" s="480">
        <v>94</v>
      </c>
      <c r="C233" s="481">
        <v>678</v>
      </c>
      <c r="D233" s="482">
        <v>742.31000000000006</v>
      </c>
      <c r="E233" s="481">
        <v>770.81000000000006</v>
      </c>
      <c r="F233" s="482">
        <v>1311.3600000000001</v>
      </c>
      <c r="G233" s="482">
        <v>1076.56</v>
      </c>
      <c r="H233" s="481">
        <v>1566.05</v>
      </c>
      <c r="I233" s="482">
        <v>1889.74</v>
      </c>
      <c r="J233" s="481">
        <v>1725.02</v>
      </c>
      <c r="K233" s="482">
        <v>2003.8700000000001</v>
      </c>
      <c r="L233" s="481">
        <v>2324.63</v>
      </c>
      <c r="M233" s="481">
        <v>2374.15</v>
      </c>
      <c r="N233" s="482">
        <v>1279.98</v>
      </c>
      <c r="O233" s="482">
        <v>1759.94</v>
      </c>
      <c r="P233" s="481">
        <v>1568.3400000000001</v>
      </c>
      <c r="Q233" s="481">
        <v>1278.76</v>
      </c>
      <c r="R233" s="481">
        <v>1012.75</v>
      </c>
      <c r="S233" s="482">
        <v>1557.01</v>
      </c>
      <c r="T233" s="482">
        <v>847.75</v>
      </c>
      <c r="U233" s="481">
        <v>1127.1500000000001</v>
      </c>
      <c r="V233" s="482"/>
      <c r="W233" s="481"/>
    </row>
    <row r="234" spans="1:23" hidden="1">
      <c r="A234" s="381"/>
      <c r="B234" s="480">
        <v>96</v>
      </c>
      <c r="C234" s="481">
        <v>683.38</v>
      </c>
      <c r="D234" s="482">
        <v>744.58</v>
      </c>
      <c r="E234" s="481">
        <v>773.84</v>
      </c>
      <c r="F234" s="482">
        <v>1319.3600000000001</v>
      </c>
      <c r="G234" s="482">
        <v>1107.1000000000001</v>
      </c>
      <c r="H234" s="481">
        <v>1598.75</v>
      </c>
      <c r="I234" s="482">
        <v>1910.16</v>
      </c>
      <c r="J234" s="481">
        <v>1739.1200000000001</v>
      </c>
      <c r="K234" s="482">
        <v>2006.9</v>
      </c>
      <c r="L234" s="481">
        <v>2513.2000000000003</v>
      </c>
      <c r="M234" s="481">
        <v>2494.89</v>
      </c>
      <c r="N234" s="482">
        <v>1304.8900000000001</v>
      </c>
      <c r="O234" s="482">
        <v>1771.18</v>
      </c>
      <c r="P234" s="481">
        <v>1610.47</v>
      </c>
      <c r="Q234" s="481">
        <v>1304.6100000000001</v>
      </c>
      <c r="R234" s="481">
        <v>1056.8700000000001</v>
      </c>
      <c r="S234" s="482">
        <v>1583.73</v>
      </c>
      <c r="T234" s="482">
        <v>866.7</v>
      </c>
      <c r="U234" s="481">
        <v>1146.45</v>
      </c>
      <c r="V234" s="482"/>
      <c r="W234" s="481"/>
    </row>
    <row r="235" spans="1:23" hidden="1">
      <c r="A235" s="381"/>
      <c r="B235" s="480">
        <v>98</v>
      </c>
      <c r="C235" s="481">
        <v>685.87</v>
      </c>
      <c r="D235" s="482">
        <v>747.87</v>
      </c>
      <c r="E235" s="481">
        <v>777.19</v>
      </c>
      <c r="F235" s="482">
        <v>1322.43</v>
      </c>
      <c r="G235" s="482">
        <v>1130.29</v>
      </c>
      <c r="H235" s="481">
        <v>1601.76</v>
      </c>
      <c r="I235" s="482">
        <v>1919.4</v>
      </c>
      <c r="J235" s="481">
        <v>1742.13</v>
      </c>
      <c r="K235" s="482">
        <v>2009.93</v>
      </c>
      <c r="L235" s="481">
        <v>2597.66</v>
      </c>
      <c r="M235" s="481">
        <v>2508.92</v>
      </c>
      <c r="N235" s="482">
        <v>1307.94</v>
      </c>
      <c r="O235" s="482">
        <v>1774.2</v>
      </c>
      <c r="P235" s="481">
        <v>1620.18</v>
      </c>
      <c r="Q235" s="481">
        <v>1313.63</v>
      </c>
      <c r="R235" s="481">
        <v>1063.31</v>
      </c>
      <c r="S235" s="482">
        <v>1612.03</v>
      </c>
      <c r="T235" s="482">
        <v>892.40000000000009</v>
      </c>
      <c r="U235" s="481">
        <v>1166.95</v>
      </c>
      <c r="V235" s="482"/>
      <c r="W235" s="481"/>
    </row>
    <row r="236" spans="1:23" hidden="1">
      <c r="A236" s="381"/>
      <c r="B236" s="480">
        <v>100</v>
      </c>
      <c r="C236" s="481">
        <v>695.73</v>
      </c>
      <c r="D236" s="482">
        <v>754.35</v>
      </c>
      <c r="E236" s="481">
        <v>780.53</v>
      </c>
      <c r="F236" s="482">
        <v>1325.6000000000001</v>
      </c>
      <c r="G236" s="482">
        <v>1182.3900000000001</v>
      </c>
      <c r="H236" s="481">
        <v>1605.24</v>
      </c>
      <c r="I236" s="482">
        <v>1922.6000000000001</v>
      </c>
      <c r="J236" s="481">
        <v>1836.23</v>
      </c>
      <c r="K236" s="482">
        <v>2150.9700000000003</v>
      </c>
      <c r="L236" s="481">
        <v>2678.85</v>
      </c>
      <c r="M236" s="481">
        <v>2890.88</v>
      </c>
      <c r="N236" s="482">
        <v>1311.31</v>
      </c>
      <c r="O236" s="482">
        <v>1777.23</v>
      </c>
      <c r="P236" s="481">
        <v>1623.53</v>
      </c>
      <c r="Q236" s="481">
        <v>1325.66</v>
      </c>
      <c r="R236" s="481">
        <v>1128.8399999999999</v>
      </c>
      <c r="S236" s="482">
        <v>1617.83</v>
      </c>
      <c r="T236" s="482">
        <v>937.7</v>
      </c>
      <c r="U236" s="481">
        <v>1171</v>
      </c>
      <c r="V236" s="482"/>
      <c r="W236" s="481"/>
    </row>
    <row r="237" spans="1:23" hidden="1">
      <c r="A237" s="381"/>
      <c r="B237" s="480">
        <v>105</v>
      </c>
      <c r="C237" s="481">
        <v>727.72</v>
      </c>
      <c r="D237" s="482">
        <v>788.81000000000006</v>
      </c>
      <c r="E237" s="481">
        <v>811.23</v>
      </c>
      <c r="F237" s="482">
        <v>1390.77</v>
      </c>
      <c r="G237" s="482">
        <v>1266.1600000000001</v>
      </c>
      <c r="H237" s="481">
        <v>1688.67</v>
      </c>
      <c r="I237" s="482">
        <v>2006.3400000000001</v>
      </c>
      <c r="J237" s="481">
        <v>1910.75</v>
      </c>
      <c r="K237" s="482">
        <v>2258.52</v>
      </c>
      <c r="L237" s="481">
        <v>2812.79</v>
      </c>
      <c r="M237" s="481">
        <v>3032.56</v>
      </c>
      <c r="N237" s="482">
        <v>1372.84</v>
      </c>
      <c r="O237" s="482">
        <v>1852.03</v>
      </c>
      <c r="P237" s="481">
        <v>1709.92</v>
      </c>
      <c r="Q237" s="481">
        <v>1390.76</v>
      </c>
      <c r="R237" s="481">
        <v>1191.1200000000001</v>
      </c>
      <c r="S237" s="482">
        <v>1681.32</v>
      </c>
      <c r="T237" s="482">
        <v>984.45</v>
      </c>
      <c r="U237" s="481">
        <v>1217.05</v>
      </c>
      <c r="V237" s="482"/>
      <c r="W237" s="481"/>
    </row>
    <row r="238" spans="1:23" hidden="1">
      <c r="A238" s="381"/>
      <c r="B238" s="480">
        <v>110</v>
      </c>
      <c r="C238" s="481">
        <v>762.37</v>
      </c>
      <c r="D238" s="482">
        <v>826.36</v>
      </c>
      <c r="E238" s="481">
        <v>849.67000000000007</v>
      </c>
      <c r="F238" s="482">
        <v>1456.99</v>
      </c>
      <c r="G238" s="482">
        <v>1326.44</v>
      </c>
      <c r="H238" s="481">
        <v>1768.15</v>
      </c>
      <c r="I238" s="482">
        <v>2101.89</v>
      </c>
      <c r="J238" s="481">
        <v>2001.73</v>
      </c>
      <c r="K238" s="482">
        <v>2366.0700000000002</v>
      </c>
      <c r="L238" s="481">
        <v>2946.73</v>
      </c>
      <c r="M238" s="481">
        <v>3176.83</v>
      </c>
      <c r="N238" s="482">
        <v>1438.2</v>
      </c>
      <c r="O238" s="482">
        <v>1940.24</v>
      </c>
      <c r="P238" s="481">
        <v>1791.3600000000001</v>
      </c>
      <c r="Q238" s="481">
        <v>1455.8600000000001</v>
      </c>
      <c r="R238" s="481">
        <v>1247.83</v>
      </c>
      <c r="S238" s="482">
        <v>1694.8500000000001</v>
      </c>
      <c r="T238" s="482">
        <v>1031.4000000000001</v>
      </c>
      <c r="U238" s="481">
        <v>1226.8</v>
      </c>
      <c r="V238" s="482"/>
      <c r="W238" s="481"/>
    </row>
    <row r="239" spans="1:23" hidden="1">
      <c r="A239" s="381"/>
      <c r="B239" s="480">
        <v>115</v>
      </c>
      <c r="C239" s="481">
        <v>797.03</v>
      </c>
      <c r="D239" s="482">
        <v>863.92000000000007</v>
      </c>
      <c r="E239" s="481">
        <v>887.51</v>
      </c>
      <c r="F239" s="482">
        <v>1523.23</v>
      </c>
      <c r="G239" s="482">
        <v>1386.73</v>
      </c>
      <c r="H239" s="481">
        <v>1848.18</v>
      </c>
      <c r="I239" s="482">
        <v>2197.4299999999998</v>
      </c>
      <c r="J239" s="481">
        <v>2092.71</v>
      </c>
      <c r="K239" s="482">
        <v>2473.62</v>
      </c>
      <c r="L239" s="481">
        <v>3080.67</v>
      </c>
      <c r="M239" s="481">
        <v>3318.09</v>
      </c>
      <c r="N239" s="482">
        <v>1503.58</v>
      </c>
      <c r="O239" s="482">
        <v>2028.43</v>
      </c>
      <c r="P239" s="481">
        <v>1872.77</v>
      </c>
      <c r="Q239" s="481">
        <v>1520.71</v>
      </c>
      <c r="R239" s="481">
        <v>1304.54</v>
      </c>
      <c r="S239" s="482">
        <v>1748.43</v>
      </c>
      <c r="T239" s="482">
        <v>1077.6500000000001</v>
      </c>
      <c r="U239" s="481">
        <v>1265.6500000000001</v>
      </c>
      <c r="V239" s="482"/>
      <c r="W239" s="481"/>
    </row>
    <row r="240" spans="1:23" hidden="1">
      <c r="A240" s="381"/>
      <c r="B240" s="480">
        <v>120</v>
      </c>
      <c r="C240" s="481">
        <v>831.68000000000006</v>
      </c>
      <c r="D240" s="482">
        <v>901.49</v>
      </c>
      <c r="E240" s="481">
        <v>926.05000000000007</v>
      </c>
      <c r="F240" s="482">
        <v>1589.44</v>
      </c>
      <c r="G240" s="482">
        <v>1447.02</v>
      </c>
      <c r="H240" s="481">
        <v>1928.54</v>
      </c>
      <c r="I240" s="482">
        <v>2292.98</v>
      </c>
      <c r="J240" s="481">
        <v>2183.71</v>
      </c>
      <c r="K240" s="482">
        <v>2581.15</v>
      </c>
      <c r="L240" s="481">
        <v>3214.62</v>
      </c>
      <c r="M240" s="481">
        <v>3459.04</v>
      </c>
      <c r="N240" s="482">
        <v>1568.96</v>
      </c>
      <c r="O240" s="482">
        <v>2116.61</v>
      </c>
      <c r="P240" s="481">
        <v>1954.2</v>
      </c>
      <c r="Q240" s="481">
        <v>1585.43</v>
      </c>
      <c r="R240" s="481">
        <v>1361.26</v>
      </c>
      <c r="S240" s="482">
        <v>1818.25</v>
      </c>
      <c r="T240" s="482">
        <v>1124.3</v>
      </c>
      <c r="U240" s="481">
        <v>1316.15</v>
      </c>
      <c r="V240" s="482"/>
      <c r="W240" s="481"/>
    </row>
    <row r="241" spans="1:23" hidden="1">
      <c r="A241" s="381"/>
      <c r="B241" s="480">
        <v>125</v>
      </c>
      <c r="C241" s="481">
        <v>866.33</v>
      </c>
      <c r="D241" s="482">
        <v>939.04</v>
      </c>
      <c r="E241" s="481">
        <v>963.67000000000007</v>
      </c>
      <c r="F241" s="482">
        <v>1655.68</v>
      </c>
      <c r="G241" s="482">
        <v>1507.31</v>
      </c>
      <c r="H241" s="481">
        <v>2008.13</v>
      </c>
      <c r="I241" s="482">
        <v>2388.5100000000002</v>
      </c>
      <c r="J241" s="481">
        <v>2274.7000000000003</v>
      </c>
      <c r="K241" s="482">
        <v>2688.71</v>
      </c>
      <c r="L241" s="481">
        <v>3348.56</v>
      </c>
      <c r="M241" s="481">
        <v>3599.77</v>
      </c>
      <c r="N241" s="482">
        <v>1634.31</v>
      </c>
      <c r="O241" s="482">
        <v>2204.81</v>
      </c>
      <c r="P241" s="481">
        <v>2035.6200000000001</v>
      </c>
      <c r="Q241" s="481">
        <v>1651.29</v>
      </c>
      <c r="R241" s="481">
        <v>1417.97</v>
      </c>
      <c r="S241" s="482">
        <v>1888.53</v>
      </c>
      <c r="T241" s="482">
        <v>1171</v>
      </c>
      <c r="U241" s="481">
        <v>1366.95</v>
      </c>
      <c r="V241" s="482"/>
      <c r="W241" s="481"/>
    </row>
    <row r="242" spans="1:23" hidden="1">
      <c r="A242" s="381"/>
      <c r="B242" s="480">
        <v>130</v>
      </c>
      <c r="C242" s="481">
        <v>899.71</v>
      </c>
      <c r="D242" s="482">
        <v>976.6</v>
      </c>
      <c r="E242" s="481">
        <v>1008.4200000000001</v>
      </c>
      <c r="F242" s="482">
        <v>1721.9</v>
      </c>
      <c r="G242" s="482">
        <v>1567.6100000000001</v>
      </c>
      <c r="H242" s="481">
        <v>2087.5100000000002</v>
      </c>
      <c r="I242" s="482">
        <v>2484.04</v>
      </c>
      <c r="J242" s="481">
        <v>2365.6799999999998</v>
      </c>
      <c r="K242" s="482">
        <v>2796.25</v>
      </c>
      <c r="L242" s="481">
        <v>3482.5</v>
      </c>
      <c r="M242" s="481">
        <v>3743.61</v>
      </c>
      <c r="N242" s="482">
        <v>1699.69</v>
      </c>
      <c r="O242" s="482">
        <v>2292.9900000000002</v>
      </c>
      <c r="P242" s="481">
        <v>2117.0500000000002</v>
      </c>
      <c r="Q242" s="481">
        <v>1717.27</v>
      </c>
      <c r="R242" s="481">
        <v>1474.7</v>
      </c>
      <c r="S242" s="482">
        <v>1939.52</v>
      </c>
      <c r="T242" s="482">
        <v>1218.2</v>
      </c>
      <c r="U242" s="481">
        <v>1403.9</v>
      </c>
      <c r="V242" s="482"/>
      <c r="W242" s="481"/>
    </row>
    <row r="243" spans="1:23" hidden="1">
      <c r="A243" s="381"/>
      <c r="B243" s="480">
        <v>135</v>
      </c>
      <c r="C243" s="481">
        <v>934.29</v>
      </c>
      <c r="D243" s="482">
        <v>1014.16</v>
      </c>
      <c r="E243" s="481">
        <v>1047.02</v>
      </c>
      <c r="F243" s="482">
        <v>1788.1200000000001</v>
      </c>
      <c r="G243" s="482">
        <v>1627.9</v>
      </c>
      <c r="H243" s="481">
        <v>2167.62</v>
      </c>
      <c r="I243" s="482">
        <v>2579.59</v>
      </c>
      <c r="J243" s="481">
        <v>2456.67</v>
      </c>
      <c r="K243" s="482">
        <v>2903.8</v>
      </c>
      <c r="L243" s="481">
        <v>3616.4500000000003</v>
      </c>
      <c r="M243" s="481">
        <v>3884.06</v>
      </c>
      <c r="N243" s="482">
        <v>1765.06</v>
      </c>
      <c r="O243" s="482">
        <v>2381.1799999999998</v>
      </c>
      <c r="P243" s="481">
        <v>2198.4700000000003</v>
      </c>
      <c r="Q243" s="481">
        <v>1791.07</v>
      </c>
      <c r="R243" s="481">
        <v>1531.42</v>
      </c>
      <c r="S243" s="482">
        <v>1988.93</v>
      </c>
      <c r="T243" s="482">
        <v>1265.7</v>
      </c>
      <c r="U243" s="481">
        <v>1439.65</v>
      </c>
      <c r="V243" s="482"/>
      <c r="W243" s="481"/>
    </row>
    <row r="244" spans="1:23" hidden="1">
      <c r="A244" s="381"/>
      <c r="B244" s="480">
        <v>140</v>
      </c>
      <c r="C244" s="481">
        <v>968.75</v>
      </c>
      <c r="D244" s="482">
        <v>1051.72</v>
      </c>
      <c r="E244" s="481">
        <v>1085.72</v>
      </c>
      <c r="F244" s="482">
        <v>1854.3500000000001</v>
      </c>
      <c r="G244" s="482">
        <v>1688.19</v>
      </c>
      <c r="H244" s="481">
        <v>2245.9</v>
      </c>
      <c r="I244" s="482">
        <v>2675.12</v>
      </c>
      <c r="J244" s="481">
        <v>2547.66</v>
      </c>
      <c r="K244" s="482">
        <v>3011.36</v>
      </c>
      <c r="L244" s="481">
        <v>3750.39</v>
      </c>
      <c r="M244" s="481">
        <v>4027.77</v>
      </c>
      <c r="N244" s="482">
        <v>1830.43</v>
      </c>
      <c r="O244" s="482">
        <v>2469.39</v>
      </c>
      <c r="P244" s="481">
        <v>2279.89</v>
      </c>
      <c r="Q244" s="481">
        <v>1857.3600000000001</v>
      </c>
      <c r="R244" s="481">
        <v>1588.13</v>
      </c>
      <c r="S244" s="482">
        <v>2054.1799999999998</v>
      </c>
      <c r="T244" s="482">
        <v>1312.6000000000001</v>
      </c>
      <c r="U244" s="481">
        <v>1492.65</v>
      </c>
      <c r="V244" s="482"/>
      <c r="W244" s="481"/>
    </row>
    <row r="245" spans="1:23" hidden="1">
      <c r="A245" s="381"/>
      <c r="B245" s="480">
        <v>145</v>
      </c>
      <c r="C245" s="481">
        <v>1002.5500000000001</v>
      </c>
      <c r="D245" s="482">
        <v>1089.28</v>
      </c>
      <c r="E245" s="481">
        <v>1124.46</v>
      </c>
      <c r="F245" s="482">
        <v>1920.58</v>
      </c>
      <c r="G245" s="482">
        <v>1748.48</v>
      </c>
      <c r="H245" s="481">
        <v>2325</v>
      </c>
      <c r="I245" s="482">
        <v>2770.67</v>
      </c>
      <c r="J245" s="481">
        <v>2638.64</v>
      </c>
      <c r="K245" s="482">
        <v>3118.89</v>
      </c>
      <c r="L245" s="481">
        <v>3884.32</v>
      </c>
      <c r="M245" s="481">
        <v>4167.79</v>
      </c>
      <c r="N245" s="482">
        <v>1895.81</v>
      </c>
      <c r="O245" s="482">
        <v>2557.5700000000002</v>
      </c>
      <c r="P245" s="481">
        <v>2361.31</v>
      </c>
      <c r="Q245" s="481">
        <v>1923.66</v>
      </c>
      <c r="R245" s="481">
        <v>1644.8500000000001</v>
      </c>
      <c r="S245" s="482">
        <v>2120.12</v>
      </c>
      <c r="T245" s="482">
        <v>1359.75</v>
      </c>
      <c r="U245" s="481">
        <v>1546.5</v>
      </c>
      <c r="V245" s="482"/>
      <c r="W245" s="481"/>
    </row>
    <row r="246" spans="1:23" hidden="1">
      <c r="A246" s="381"/>
      <c r="B246" s="480">
        <v>150</v>
      </c>
      <c r="C246" s="481">
        <v>1036.83</v>
      </c>
      <c r="D246" s="482">
        <v>1126.8399999999999</v>
      </c>
      <c r="E246" s="481">
        <v>1163.1600000000001</v>
      </c>
      <c r="F246" s="482">
        <v>1986.81</v>
      </c>
      <c r="G246" s="482">
        <v>1808.77</v>
      </c>
      <c r="H246" s="481">
        <v>2415.36</v>
      </c>
      <c r="I246" s="482">
        <v>2866.21</v>
      </c>
      <c r="J246" s="481">
        <v>2729.62</v>
      </c>
      <c r="K246" s="482">
        <v>3226.4500000000003</v>
      </c>
      <c r="L246" s="481">
        <v>4018.26</v>
      </c>
      <c r="M246" s="481">
        <v>4311.38</v>
      </c>
      <c r="N246" s="482">
        <v>1961.19</v>
      </c>
      <c r="O246" s="482">
        <v>2645.75</v>
      </c>
      <c r="P246" s="481">
        <v>2442.75</v>
      </c>
      <c r="Q246" s="481">
        <v>1989.97</v>
      </c>
      <c r="R246" s="481">
        <v>1701.57</v>
      </c>
      <c r="S246" s="482">
        <v>2185.64</v>
      </c>
      <c r="T246" s="482">
        <v>1377.5</v>
      </c>
      <c r="U246" s="481">
        <v>1599.0500000000002</v>
      </c>
      <c r="V246" s="482"/>
      <c r="W246" s="481"/>
    </row>
    <row r="247" spans="1:23" hidden="1">
      <c r="A247" s="381"/>
      <c r="B247" s="483" t="s">
        <v>721</v>
      </c>
      <c r="C247" s="484">
        <v>6.92</v>
      </c>
      <c r="D247" s="484">
        <v>7.5200000000000005</v>
      </c>
      <c r="E247" s="484">
        <v>7.76</v>
      </c>
      <c r="F247" s="484">
        <v>13.25</v>
      </c>
      <c r="G247" s="484">
        <v>12.06</v>
      </c>
      <c r="H247" s="484">
        <v>16.11</v>
      </c>
      <c r="I247" s="484">
        <v>19.11</v>
      </c>
      <c r="J247" s="484">
        <v>18.2</v>
      </c>
      <c r="K247" s="484">
        <v>21.51</v>
      </c>
      <c r="L247" s="484">
        <v>26.79</v>
      </c>
      <c r="M247" s="484">
        <v>28.75</v>
      </c>
      <c r="N247" s="484">
        <v>13.08</v>
      </c>
      <c r="O247" s="484">
        <v>17.64</v>
      </c>
      <c r="P247" s="484">
        <v>16.29</v>
      </c>
      <c r="Q247" s="484">
        <v>13.27</v>
      </c>
      <c r="R247" s="484">
        <v>11.35</v>
      </c>
      <c r="S247" s="484">
        <v>14.58</v>
      </c>
      <c r="T247" s="484">
        <v>9.19</v>
      </c>
      <c r="U247" s="484">
        <v>10.67</v>
      </c>
      <c r="V247" s="484"/>
      <c r="W247" s="484"/>
    </row>
    <row r="248" spans="1:23" hidden="1">
      <c r="A248" s="381"/>
      <c r="B248" s="485" t="s">
        <v>722</v>
      </c>
      <c r="C248" s="486">
        <v>1036.83</v>
      </c>
      <c r="D248" s="486">
        <v>1126.8399999999999</v>
      </c>
      <c r="E248" s="486">
        <v>1163.1600000000001</v>
      </c>
      <c r="F248" s="486">
        <v>1986.81</v>
      </c>
      <c r="G248" s="486">
        <v>1808.77</v>
      </c>
      <c r="H248" s="486">
        <v>2415.36</v>
      </c>
      <c r="I248" s="486">
        <v>2866.21</v>
      </c>
      <c r="J248" s="486">
        <v>2729.62</v>
      </c>
      <c r="K248" s="486">
        <v>3226.4500000000003</v>
      </c>
      <c r="L248" s="486">
        <v>4018.26</v>
      </c>
      <c r="M248" s="486">
        <v>4311.38</v>
      </c>
      <c r="N248" s="486">
        <v>1961.19</v>
      </c>
      <c r="O248" s="486">
        <v>2645.75</v>
      </c>
      <c r="P248" s="486">
        <v>2442.75</v>
      </c>
      <c r="Q248" s="486">
        <v>1989.97</v>
      </c>
      <c r="R248" s="486">
        <v>1701.57</v>
      </c>
      <c r="S248" s="486">
        <v>2185.64</v>
      </c>
      <c r="T248" s="486">
        <v>1377.5</v>
      </c>
      <c r="U248" s="486">
        <v>1599.0500000000002</v>
      </c>
      <c r="V248" s="486"/>
      <c r="W248" s="486"/>
    </row>
    <row r="249" spans="1:23" hidden="1">
      <c r="A249" s="299"/>
      <c r="B249" s="299"/>
      <c r="C249" s="299"/>
      <c r="D249" s="299"/>
      <c r="E249" s="299"/>
      <c r="F249" s="299"/>
      <c r="G249" s="299"/>
      <c r="H249" s="299"/>
      <c r="I249" s="299"/>
      <c r="J249" s="299"/>
      <c r="K249" s="299"/>
      <c r="L249" s="299"/>
      <c r="M249" s="299"/>
      <c r="N249" s="299"/>
      <c r="O249" s="299"/>
      <c r="P249" s="299"/>
      <c r="Q249" s="299"/>
      <c r="R249" s="299"/>
      <c r="S249" s="299"/>
      <c r="T249" s="299"/>
      <c r="U249" s="299"/>
      <c r="V249" s="299"/>
      <c r="W249" s="299"/>
    </row>
    <row r="250" spans="1:23">
      <c r="A250" s="299"/>
      <c r="B250" s="299"/>
      <c r="C250" s="299"/>
      <c r="D250" s="299"/>
      <c r="E250" s="299"/>
      <c r="F250" s="299"/>
      <c r="G250" s="299"/>
      <c r="H250" s="299"/>
      <c r="I250" s="299"/>
      <c r="J250" s="299"/>
      <c r="K250" s="299"/>
      <c r="L250" s="299"/>
      <c r="M250" s="299"/>
      <c r="N250" s="299"/>
      <c r="O250" s="299"/>
      <c r="P250" s="299"/>
      <c r="Q250" s="299"/>
      <c r="R250" s="299"/>
      <c r="S250" s="299"/>
      <c r="T250" s="299"/>
      <c r="U250" s="299"/>
      <c r="V250" s="299"/>
      <c r="W250" s="299"/>
    </row>
  </sheetData>
  <sheetProtection formatCells="0" formatColumns="0" formatRows="0"/>
  <mergeCells count="4">
    <mergeCell ref="C4:W4"/>
    <mergeCell ref="A8:B8"/>
    <mergeCell ref="B32:S32"/>
    <mergeCell ref="B149:B150"/>
  </mergeCells>
  <printOptions horizontalCentered="1"/>
  <pageMargins left="0.25" right="0.25" top="0.75" bottom="0.25" header="0.25" footer="0.25"/>
  <pageSetup scale="79" fitToHeight="0" orientation="portrait" horizontalDpi="4294967292" verticalDpi="300" r:id="rId1"/>
  <headerFooter alignWithMargins="0">
    <oddHeader>&amp;LConfidential&amp;RConfidential</oddHeader>
    <oddFooter>&amp;L&amp;"Arial Narrow,Regular"&amp;8For illustrative purposes only
Prepared by UPS&amp;X®&amp;X &amp;C&amp;"Arial Narrow,Regular"&amp;8&amp;D
These rates do not include value-added service rates and other charges. &amp;R&amp;"Arial Narrow,Regular"&amp;8&amp;P of &amp;N</oddFooter>
  </headerFooter>
  <rowBreaks count="1" manualBreakCount="1">
    <brk id="95"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dimension ref="A1:U250"/>
  <sheetViews>
    <sheetView showGridLines="0" topLeftCell="A29" zoomScaleNormal="100" workbookViewId="0">
      <selection activeCell="L33" sqref="L33"/>
    </sheetView>
  </sheetViews>
  <sheetFormatPr defaultRowHeight="15"/>
  <cols>
    <col min="1" max="1" width="1.7109375" customWidth="1"/>
    <col min="2" max="2" width="7.28515625" customWidth="1"/>
    <col min="3" max="19" width="7" customWidth="1"/>
    <col min="257" max="257" width="1.7109375" customWidth="1"/>
    <col min="258" max="258" width="7.28515625" customWidth="1"/>
    <col min="259" max="275" width="7" customWidth="1"/>
    <col min="513" max="513" width="1.7109375" customWidth="1"/>
    <col min="514" max="514" width="7.28515625" customWidth="1"/>
    <col min="515" max="531" width="7" customWidth="1"/>
    <col min="769" max="769" width="1.7109375" customWidth="1"/>
    <col min="770" max="770" width="7.28515625" customWidth="1"/>
    <col min="771" max="787" width="7" customWidth="1"/>
    <col min="1025" max="1025" width="1.7109375" customWidth="1"/>
    <col min="1026" max="1026" width="7.28515625" customWidth="1"/>
    <col min="1027" max="1043" width="7" customWidth="1"/>
    <col min="1281" max="1281" width="1.7109375" customWidth="1"/>
    <col min="1282" max="1282" width="7.28515625" customWidth="1"/>
    <col min="1283" max="1299" width="7" customWidth="1"/>
    <col min="1537" max="1537" width="1.7109375" customWidth="1"/>
    <col min="1538" max="1538" width="7.28515625" customWidth="1"/>
    <col min="1539" max="1555" width="7" customWidth="1"/>
    <col min="1793" max="1793" width="1.7109375" customWidth="1"/>
    <col min="1794" max="1794" width="7.28515625" customWidth="1"/>
    <col min="1795" max="1811" width="7" customWidth="1"/>
    <col min="2049" max="2049" width="1.7109375" customWidth="1"/>
    <col min="2050" max="2050" width="7.28515625" customWidth="1"/>
    <col min="2051" max="2067" width="7" customWidth="1"/>
    <col min="2305" max="2305" width="1.7109375" customWidth="1"/>
    <col min="2306" max="2306" width="7.28515625" customWidth="1"/>
    <col min="2307" max="2323" width="7" customWidth="1"/>
    <col min="2561" max="2561" width="1.7109375" customWidth="1"/>
    <col min="2562" max="2562" width="7.28515625" customWidth="1"/>
    <col min="2563" max="2579" width="7" customWidth="1"/>
    <col min="2817" max="2817" width="1.7109375" customWidth="1"/>
    <col min="2818" max="2818" width="7.28515625" customWidth="1"/>
    <col min="2819" max="2835" width="7" customWidth="1"/>
    <col min="3073" max="3073" width="1.7109375" customWidth="1"/>
    <col min="3074" max="3074" width="7.28515625" customWidth="1"/>
    <col min="3075" max="3091" width="7" customWidth="1"/>
    <col min="3329" max="3329" width="1.7109375" customWidth="1"/>
    <col min="3330" max="3330" width="7.28515625" customWidth="1"/>
    <col min="3331" max="3347" width="7" customWidth="1"/>
    <col min="3585" max="3585" width="1.7109375" customWidth="1"/>
    <col min="3586" max="3586" width="7.28515625" customWidth="1"/>
    <col min="3587" max="3603" width="7" customWidth="1"/>
    <col min="3841" max="3841" width="1.7109375" customWidth="1"/>
    <col min="3842" max="3842" width="7.28515625" customWidth="1"/>
    <col min="3843" max="3859" width="7" customWidth="1"/>
    <col min="4097" max="4097" width="1.7109375" customWidth="1"/>
    <col min="4098" max="4098" width="7.28515625" customWidth="1"/>
    <col min="4099" max="4115" width="7" customWidth="1"/>
    <col min="4353" max="4353" width="1.7109375" customWidth="1"/>
    <col min="4354" max="4354" width="7.28515625" customWidth="1"/>
    <col min="4355" max="4371" width="7" customWidth="1"/>
    <col min="4609" max="4609" width="1.7109375" customWidth="1"/>
    <col min="4610" max="4610" width="7.28515625" customWidth="1"/>
    <col min="4611" max="4627" width="7" customWidth="1"/>
    <col min="4865" max="4865" width="1.7109375" customWidth="1"/>
    <col min="4866" max="4866" width="7.28515625" customWidth="1"/>
    <col min="4867" max="4883" width="7" customWidth="1"/>
    <col min="5121" max="5121" width="1.7109375" customWidth="1"/>
    <col min="5122" max="5122" width="7.28515625" customWidth="1"/>
    <col min="5123" max="5139" width="7" customWidth="1"/>
    <col min="5377" max="5377" width="1.7109375" customWidth="1"/>
    <col min="5378" max="5378" width="7.28515625" customWidth="1"/>
    <col min="5379" max="5395" width="7" customWidth="1"/>
    <col min="5633" max="5633" width="1.7109375" customWidth="1"/>
    <col min="5634" max="5634" width="7.28515625" customWidth="1"/>
    <col min="5635" max="5651" width="7" customWidth="1"/>
    <col min="5889" max="5889" width="1.7109375" customWidth="1"/>
    <col min="5890" max="5890" width="7.28515625" customWidth="1"/>
    <col min="5891" max="5907" width="7" customWidth="1"/>
    <col min="6145" max="6145" width="1.7109375" customWidth="1"/>
    <col min="6146" max="6146" width="7.28515625" customWidth="1"/>
    <col min="6147" max="6163" width="7" customWidth="1"/>
    <col min="6401" max="6401" width="1.7109375" customWidth="1"/>
    <col min="6402" max="6402" width="7.28515625" customWidth="1"/>
    <col min="6403" max="6419" width="7" customWidth="1"/>
    <col min="6657" max="6657" width="1.7109375" customWidth="1"/>
    <col min="6658" max="6658" width="7.28515625" customWidth="1"/>
    <col min="6659" max="6675" width="7" customWidth="1"/>
    <col min="6913" max="6913" width="1.7109375" customWidth="1"/>
    <col min="6914" max="6914" width="7.28515625" customWidth="1"/>
    <col min="6915" max="6931" width="7" customWidth="1"/>
    <col min="7169" max="7169" width="1.7109375" customWidth="1"/>
    <col min="7170" max="7170" width="7.28515625" customWidth="1"/>
    <col min="7171" max="7187" width="7" customWidth="1"/>
    <col min="7425" max="7425" width="1.7109375" customWidth="1"/>
    <col min="7426" max="7426" width="7.28515625" customWidth="1"/>
    <col min="7427" max="7443" width="7" customWidth="1"/>
    <col min="7681" max="7681" width="1.7109375" customWidth="1"/>
    <col min="7682" max="7682" width="7.28515625" customWidth="1"/>
    <col min="7683" max="7699" width="7" customWidth="1"/>
    <col min="7937" max="7937" width="1.7109375" customWidth="1"/>
    <col min="7938" max="7938" width="7.28515625" customWidth="1"/>
    <col min="7939" max="7955" width="7" customWidth="1"/>
    <col min="8193" max="8193" width="1.7109375" customWidth="1"/>
    <col min="8194" max="8194" width="7.28515625" customWidth="1"/>
    <col min="8195" max="8211" width="7" customWidth="1"/>
    <col min="8449" max="8449" width="1.7109375" customWidth="1"/>
    <col min="8450" max="8450" width="7.28515625" customWidth="1"/>
    <col min="8451" max="8467" width="7" customWidth="1"/>
    <col min="8705" max="8705" width="1.7109375" customWidth="1"/>
    <col min="8706" max="8706" width="7.28515625" customWidth="1"/>
    <col min="8707" max="8723" width="7" customWidth="1"/>
    <col min="8961" max="8961" width="1.7109375" customWidth="1"/>
    <col min="8962" max="8962" width="7.28515625" customWidth="1"/>
    <col min="8963" max="8979" width="7" customWidth="1"/>
    <col min="9217" max="9217" width="1.7109375" customWidth="1"/>
    <col min="9218" max="9218" width="7.28515625" customWidth="1"/>
    <col min="9219" max="9235" width="7" customWidth="1"/>
    <col min="9473" max="9473" width="1.7109375" customWidth="1"/>
    <col min="9474" max="9474" width="7.28515625" customWidth="1"/>
    <col min="9475" max="9491" width="7" customWidth="1"/>
    <col min="9729" max="9729" width="1.7109375" customWidth="1"/>
    <col min="9730" max="9730" width="7.28515625" customWidth="1"/>
    <col min="9731" max="9747" width="7" customWidth="1"/>
    <col min="9985" max="9985" width="1.7109375" customWidth="1"/>
    <col min="9986" max="9986" width="7.28515625" customWidth="1"/>
    <col min="9987" max="10003" width="7" customWidth="1"/>
    <col min="10241" max="10241" width="1.7109375" customWidth="1"/>
    <col min="10242" max="10242" width="7.28515625" customWidth="1"/>
    <col min="10243" max="10259" width="7" customWidth="1"/>
    <col min="10497" max="10497" width="1.7109375" customWidth="1"/>
    <col min="10498" max="10498" width="7.28515625" customWidth="1"/>
    <col min="10499" max="10515" width="7" customWidth="1"/>
    <col min="10753" max="10753" width="1.7109375" customWidth="1"/>
    <col min="10754" max="10754" width="7.28515625" customWidth="1"/>
    <col min="10755" max="10771" width="7" customWidth="1"/>
    <col min="11009" max="11009" width="1.7109375" customWidth="1"/>
    <col min="11010" max="11010" width="7.28515625" customWidth="1"/>
    <col min="11011" max="11027" width="7" customWidth="1"/>
    <col min="11265" max="11265" width="1.7109375" customWidth="1"/>
    <col min="11266" max="11266" width="7.28515625" customWidth="1"/>
    <col min="11267" max="11283" width="7" customWidth="1"/>
    <col min="11521" max="11521" width="1.7109375" customWidth="1"/>
    <col min="11522" max="11522" width="7.28515625" customWidth="1"/>
    <col min="11523" max="11539" width="7" customWidth="1"/>
    <col min="11777" max="11777" width="1.7109375" customWidth="1"/>
    <col min="11778" max="11778" width="7.28515625" customWidth="1"/>
    <col min="11779" max="11795" width="7" customWidth="1"/>
    <col min="12033" max="12033" width="1.7109375" customWidth="1"/>
    <col min="12034" max="12034" width="7.28515625" customWidth="1"/>
    <col min="12035" max="12051" width="7" customWidth="1"/>
    <col min="12289" max="12289" width="1.7109375" customWidth="1"/>
    <col min="12290" max="12290" width="7.28515625" customWidth="1"/>
    <col min="12291" max="12307" width="7" customWidth="1"/>
    <col min="12545" max="12545" width="1.7109375" customWidth="1"/>
    <col min="12546" max="12546" width="7.28515625" customWidth="1"/>
    <col min="12547" max="12563" width="7" customWidth="1"/>
    <col min="12801" max="12801" width="1.7109375" customWidth="1"/>
    <col min="12802" max="12802" width="7.28515625" customWidth="1"/>
    <col min="12803" max="12819" width="7" customWidth="1"/>
    <col min="13057" max="13057" width="1.7109375" customWidth="1"/>
    <col min="13058" max="13058" width="7.28515625" customWidth="1"/>
    <col min="13059" max="13075" width="7" customWidth="1"/>
    <col min="13313" max="13313" width="1.7109375" customWidth="1"/>
    <col min="13314" max="13314" width="7.28515625" customWidth="1"/>
    <col min="13315" max="13331" width="7" customWidth="1"/>
    <col min="13569" max="13569" width="1.7109375" customWidth="1"/>
    <col min="13570" max="13570" width="7.28515625" customWidth="1"/>
    <col min="13571" max="13587" width="7" customWidth="1"/>
    <col min="13825" max="13825" width="1.7109375" customWidth="1"/>
    <col min="13826" max="13826" width="7.28515625" customWidth="1"/>
    <col min="13827" max="13843" width="7" customWidth="1"/>
    <col min="14081" max="14081" width="1.7109375" customWidth="1"/>
    <col min="14082" max="14082" width="7.28515625" customWidth="1"/>
    <col min="14083" max="14099" width="7" customWidth="1"/>
    <col min="14337" max="14337" width="1.7109375" customWidth="1"/>
    <col min="14338" max="14338" width="7.28515625" customWidth="1"/>
    <col min="14339" max="14355" width="7" customWidth="1"/>
    <col min="14593" max="14593" width="1.7109375" customWidth="1"/>
    <col min="14594" max="14594" width="7.28515625" customWidth="1"/>
    <col min="14595" max="14611" width="7" customWidth="1"/>
    <col min="14849" max="14849" width="1.7109375" customWidth="1"/>
    <col min="14850" max="14850" width="7.28515625" customWidth="1"/>
    <col min="14851" max="14867" width="7" customWidth="1"/>
    <col min="15105" max="15105" width="1.7109375" customWidth="1"/>
    <col min="15106" max="15106" width="7.28515625" customWidth="1"/>
    <col min="15107" max="15123" width="7" customWidth="1"/>
    <col min="15361" max="15361" width="1.7109375" customWidth="1"/>
    <col min="15362" max="15362" width="7.28515625" customWidth="1"/>
    <col min="15363" max="15379" width="7" customWidth="1"/>
    <col min="15617" max="15617" width="1.7109375" customWidth="1"/>
    <col min="15618" max="15618" width="7.28515625" customWidth="1"/>
    <col min="15619" max="15635" width="7" customWidth="1"/>
    <col min="15873" max="15873" width="1.7109375" customWidth="1"/>
    <col min="15874" max="15874" width="7.28515625" customWidth="1"/>
    <col min="15875" max="15891" width="7" customWidth="1"/>
    <col min="16129" max="16129" width="1.7109375" customWidth="1"/>
    <col min="16130" max="16130" width="7.28515625" customWidth="1"/>
    <col min="16131" max="16147" width="7" customWidth="1"/>
  </cols>
  <sheetData>
    <row r="1" spans="1:19" ht="15.75" hidden="1">
      <c r="A1" s="259"/>
      <c r="B1" s="380" t="s">
        <v>707</v>
      </c>
      <c r="C1" s="380"/>
      <c r="D1" s="380"/>
      <c r="E1" s="380"/>
      <c r="F1" s="380"/>
      <c r="G1" s="381"/>
      <c r="H1" s="381"/>
      <c r="I1" s="381"/>
      <c r="J1" s="381"/>
      <c r="K1" s="381"/>
      <c r="L1" s="381"/>
      <c r="M1" s="381"/>
      <c r="N1" s="381"/>
      <c r="O1" s="381"/>
      <c r="P1" s="381"/>
      <c r="Q1" s="381"/>
      <c r="R1" s="299"/>
      <c r="S1" s="299"/>
    </row>
    <row r="2" spans="1:19" hidden="1">
      <c r="A2" s="381"/>
      <c r="B2" s="382" t="str">
        <f>'Export Incentives'!A1</f>
        <v>Sourcewell (NJPA)</v>
      </c>
      <c r="C2" s="383"/>
      <c r="D2" s="383"/>
      <c r="E2" s="383"/>
      <c r="F2" s="383"/>
      <c r="G2" s="381"/>
      <c r="H2" s="381"/>
      <c r="I2" s="381"/>
      <c r="J2" s="381"/>
      <c r="K2" s="381"/>
      <c r="L2" s="381"/>
      <c r="M2" s="381"/>
      <c r="N2" s="381"/>
      <c r="O2" s="381"/>
      <c r="P2" s="381"/>
      <c r="Q2" s="381"/>
      <c r="R2" s="299"/>
      <c r="S2" s="299"/>
    </row>
    <row r="3" spans="1:19" hidden="1">
      <c r="A3" s="381"/>
      <c r="B3" s="381"/>
      <c r="C3" s="381"/>
      <c r="D3" s="381"/>
      <c r="E3" s="381"/>
      <c r="F3" s="381"/>
      <c r="G3" s="381"/>
      <c r="H3" s="381"/>
      <c r="I3" s="381"/>
      <c r="J3" s="381"/>
      <c r="K3" s="381"/>
      <c r="L3" s="381"/>
      <c r="M3" s="381"/>
      <c r="N3" s="381"/>
      <c r="O3" s="381"/>
      <c r="P3" s="381"/>
      <c r="Q3" s="381"/>
      <c r="R3" s="299"/>
      <c r="S3" s="299"/>
    </row>
    <row r="4" spans="1:19" ht="14.25" hidden="1" customHeight="1">
      <c r="A4" s="384"/>
      <c r="B4" s="384"/>
      <c r="C4" s="787" t="s">
        <v>629</v>
      </c>
      <c r="D4" s="788"/>
      <c r="E4" s="788"/>
      <c r="F4" s="788"/>
      <c r="G4" s="788"/>
      <c r="H4" s="788"/>
      <c r="I4" s="788"/>
      <c r="J4" s="788"/>
      <c r="K4" s="788"/>
      <c r="L4" s="788"/>
      <c r="M4" s="788"/>
      <c r="N4" s="788"/>
      <c r="O4" s="788"/>
      <c r="P4" s="788"/>
      <c r="Q4" s="788"/>
      <c r="R4" s="788"/>
      <c r="S4" s="789"/>
    </row>
    <row r="5" spans="1:19" hidden="1">
      <c r="A5" s="384"/>
      <c r="B5" s="384"/>
      <c r="C5" s="328"/>
      <c r="D5" s="329"/>
      <c r="E5" s="329"/>
      <c r="F5" s="329"/>
      <c r="G5" s="329"/>
      <c r="H5" s="329"/>
      <c r="I5" s="329"/>
      <c r="J5" s="329"/>
      <c r="K5" s="329"/>
      <c r="L5" s="329"/>
      <c r="M5" s="329"/>
      <c r="N5" s="329"/>
      <c r="O5" s="329"/>
      <c r="P5" s="329"/>
      <c r="Q5" s="329"/>
      <c r="R5" s="330" t="s">
        <v>630</v>
      </c>
      <c r="S5" s="330"/>
    </row>
    <row r="6" spans="1:19" hidden="1">
      <c r="A6" s="384"/>
      <c r="B6" s="384"/>
      <c r="C6" s="331"/>
      <c r="D6" s="377"/>
      <c r="E6" s="377"/>
      <c r="F6" s="377" t="s">
        <v>607</v>
      </c>
      <c r="G6" s="377"/>
      <c r="H6" s="377" t="s">
        <v>631</v>
      </c>
      <c r="I6" s="377" t="s">
        <v>608</v>
      </c>
      <c r="J6" s="377" t="s">
        <v>609</v>
      </c>
      <c r="K6" s="377" t="s">
        <v>610</v>
      </c>
      <c r="L6" s="377"/>
      <c r="M6" s="377"/>
      <c r="N6" s="377" t="s">
        <v>607</v>
      </c>
      <c r="O6" s="377"/>
      <c r="P6" s="377"/>
      <c r="Q6" s="377"/>
      <c r="R6" s="333"/>
      <c r="S6" s="333" t="s">
        <v>610</v>
      </c>
    </row>
    <row r="7" spans="1:19" hidden="1">
      <c r="A7" s="389"/>
      <c r="B7" s="384"/>
      <c r="C7" s="334" t="s">
        <v>613</v>
      </c>
      <c r="D7" s="335"/>
      <c r="E7" s="336" t="s">
        <v>614</v>
      </c>
      <c r="F7" s="336" t="s">
        <v>615</v>
      </c>
      <c r="G7" s="336" t="s">
        <v>616</v>
      </c>
      <c r="H7" s="336" t="s">
        <v>615</v>
      </c>
      <c r="I7" s="336" t="s">
        <v>617</v>
      </c>
      <c r="J7" s="336" t="s">
        <v>618</v>
      </c>
      <c r="K7" s="336" t="s">
        <v>619</v>
      </c>
      <c r="L7" s="336" t="s">
        <v>620</v>
      </c>
      <c r="M7" s="336" t="s">
        <v>723</v>
      </c>
      <c r="N7" s="336" t="s">
        <v>617</v>
      </c>
      <c r="O7" s="336"/>
      <c r="P7" s="336" t="s">
        <v>623</v>
      </c>
      <c r="Q7" s="336"/>
      <c r="R7" s="338" t="s">
        <v>616</v>
      </c>
      <c r="S7" s="338" t="s">
        <v>619</v>
      </c>
    </row>
    <row r="8" spans="1:19" hidden="1">
      <c r="A8" s="818"/>
      <c r="B8" s="819"/>
      <c r="C8" s="340">
        <v>481</v>
      </c>
      <c r="D8" s="340">
        <v>482</v>
      </c>
      <c r="E8" s="341">
        <v>484</v>
      </c>
      <c r="F8" s="341">
        <v>401</v>
      </c>
      <c r="G8" s="340">
        <v>402</v>
      </c>
      <c r="H8" s="340">
        <v>403</v>
      </c>
      <c r="I8" s="340">
        <v>404</v>
      </c>
      <c r="J8" s="340">
        <v>405</v>
      </c>
      <c r="K8" s="340">
        <v>406</v>
      </c>
      <c r="L8" s="340">
        <v>407</v>
      </c>
      <c r="M8" s="340">
        <v>408</v>
      </c>
      <c r="N8" s="340">
        <v>409</v>
      </c>
      <c r="O8" s="340">
        <v>411</v>
      </c>
      <c r="P8" s="340">
        <v>412</v>
      </c>
      <c r="Q8" s="340">
        <v>413</v>
      </c>
      <c r="R8" s="340">
        <v>420</v>
      </c>
      <c r="S8" s="340">
        <v>421</v>
      </c>
    </row>
    <row r="9" spans="1:19" hidden="1">
      <c r="A9" s="487" t="s">
        <v>3</v>
      </c>
      <c r="B9" s="488"/>
      <c r="C9" s="254">
        <f>'Export Incentives'!D29</f>
        <v>0.47920000000000001</v>
      </c>
      <c r="D9" s="254">
        <f>'Export Incentives'!E29</f>
        <v>0.47920000000000001</v>
      </c>
      <c r="E9" s="254">
        <f>'Export Incentives'!F29</f>
        <v>0.47920000000000001</v>
      </c>
      <c r="F9" s="254">
        <f>'Export Incentives'!G29</f>
        <v>0.47920000000000001</v>
      </c>
      <c r="G9" s="254">
        <f>'Export Incentives'!H29</f>
        <v>0.47920000000000001</v>
      </c>
      <c r="H9" s="254">
        <f>'Export Incentives'!I29</f>
        <v>0.47920000000000001</v>
      </c>
      <c r="I9" s="254">
        <f>'Export Incentives'!J29</f>
        <v>0.47920000000000001</v>
      </c>
      <c r="J9" s="254">
        <f>'Export Incentives'!K29</f>
        <v>0.47920000000000001</v>
      </c>
      <c r="K9" s="254">
        <f>'Export Incentives'!L29</f>
        <v>0.47920000000000001</v>
      </c>
      <c r="L9" s="254">
        <f>'Export Incentives'!M29</f>
        <v>0.47920000000000001</v>
      </c>
      <c r="M9" s="254">
        <f>'Export Incentives'!N29</f>
        <v>0.47920000000000001</v>
      </c>
      <c r="N9" s="254">
        <f>'Export Incentives'!O29</f>
        <v>0.47920000000000001</v>
      </c>
      <c r="O9" s="254">
        <f>'Export Incentives'!P29</f>
        <v>0.47920000000000001</v>
      </c>
      <c r="P9" s="254">
        <f>'Export Incentives'!Q29</f>
        <v>0.47920000000000001</v>
      </c>
      <c r="Q9" s="254">
        <f>'Export Incentives'!R29</f>
        <v>0.47920000000000001</v>
      </c>
      <c r="R9" s="254">
        <f>'Export Incentives'!S29</f>
        <v>0.47920000000000001</v>
      </c>
      <c r="S9" s="254">
        <f>'Export Incentives'!T29</f>
        <v>0.47920000000000001</v>
      </c>
    </row>
    <row r="10" spans="1:19" hidden="1">
      <c r="A10" s="487" t="s">
        <v>625</v>
      </c>
      <c r="B10" s="488"/>
      <c r="C10" s="254">
        <f>+'Export Incentives'!D30</f>
        <v>0.1</v>
      </c>
      <c r="D10" s="254">
        <f>+'Export Incentives'!E30</f>
        <v>0.1</v>
      </c>
      <c r="E10" s="254">
        <f>+'Export Incentives'!F30</f>
        <v>0.1</v>
      </c>
      <c r="F10" s="254">
        <f>+'Export Incentives'!G30</f>
        <v>0.1</v>
      </c>
      <c r="G10" s="254">
        <f>+'Export Incentives'!H30</f>
        <v>0.1</v>
      </c>
      <c r="H10" s="254">
        <f>+'Export Incentives'!I30</f>
        <v>0.1</v>
      </c>
      <c r="I10" s="254">
        <f>+'Export Incentives'!J30</f>
        <v>0.1</v>
      </c>
      <c r="J10" s="254">
        <f>+'Export Incentives'!K30</f>
        <v>0.1</v>
      </c>
      <c r="K10" s="254">
        <f>+'Export Incentives'!L30</f>
        <v>0.1</v>
      </c>
      <c r="L10" s="254">
        <f>+'Export Incentives'!M30</f>
        <v>0.1</v>
      </c>
      <c r="M10" s="254">
        <f>+'Export Incentives'!N30</f>
        <v>0.1</v>
      </c>
      <c r="N10" s="254">
        <f>+'Export Incentives'!O30</f>
        <v>0.1</v>
      </c>
      <c r="O10" s="254">
        <f>+'Export Incentives'!P30</f>
        <v>0.1</v>
      </c>
      <c r="P10" s="254">
        <f>+'Export Incentives'!Q30</f>
        <v>0.1</v>
      </c>
      <c r="Q10" s="254">
        <f>+'Export Incentives'!R30</f>
        <v>0.1</v>
      </c>
      <c r="R10" s="254">
        <f>+'Export Incentives'!S30</f>
        <v>0.1</v>
      </c>
      <c r="S10" s="254">
        <f>+'Export Incentives'!T30</f>
        <v>0.1</v>
      </c>
    </row>
    <row r="11" spans="1:19" hidden="1">
      <c r="A11" s="487" t="s">
        <v>626</v>
      </c>
      <c r="B11" s="488"/>
      <c r="C11" s="254">
        <f>'Export Incentives'!D31</f>
        <v>0.55210000000000004</v>
      </c>
      <c r="D11" s="254">
        <f>'Export Incentives'!E31</f>
        <v>0.55210000000000004</v>
      </c>
      <c r="E11" s="254">
        <f>'Export Incentives'!F31</f>
        <v>0.55210000000000004</v>
      </c>
      <c r="F11" s="254">
        <f>'Export Incentives'!G31</f>
        <v>0.55210000000000004</v>
      </c>
      <c r="G11" s="254">
        <f>'Export Incentives'!H31</f>
        <v>0.55210000000000004</v>
      </c>
      <c r="H11" s="254">
        <f>'Export Incentives'!I31</f>
        <v>0.55210000000000004</v>
      </c>
      <c r="I11" s="254">
        <f>'Export Incentives'!J31</f>
        <v>0.55210000000000004</v>
      </c>
      <c r="J11" s="254">
        <f>'Export Incentives'!K31</f>
        <v>0.55210000000000004</v>
      </c>
      <c r="K11" s="254">
        <f>'Export Incentives'!L31</f>
        <v>0.55210000000000004</v>
      </c>
      <c r="L11" s="254">
        <f>'Export Incentives'!M31</f>
        <v>0.55210000000000004</v>
      </c>
      <c r="M11" s="254">
        <f>'Export Incentives'!N31</f>
        <v>0.55210000000000004</v>
      </c>
      <c r="N11" s="254">
        <f>'Export Incentives'!O31</f>
        <v>0.55210000000000004</v>
      </c>
      <c r="O11" s="254">
        <f>'Export Incentives'!P31</f>
        <v>0.55210000000000004</v>
      </c>
      <c r="P11" s="254">
        <f>'Export Incentives'!Q31</f>
        <v>0.55210000000000004</v>
      </c>
      <c r="Q11" s="254">
        <f>'Export Incentives'!R31</f>
        <v>0.55210000000000004</v>
      </c>
      <c r="R11" s="254">
        <f>'Export Incentives'!S31</f>
        <v>0.55210000000000004</v>
      </c>
      <c r="S11" s="254">
        <f>'Export Incentives'!T31</f>
        <v>0.55210000000000004</v>
      </c>
    </row>
    <row r="12" spans="1:19" hidden="1">
      <c r="A12" s="487" t="s">
        <v>627</v>
      </c>
      <c r="B12" s="488"/>
      <c r="C12" s="254">
        <f>'Export Incentives'!D32</f>
        <v>0.56030000000000002</v>
      </c>
      <c r="D12" s="254">
        <f>'Export Incentives'!E32</f>
        <v>0.56030000000000002</v>
      </c>
      <c r="E12" s="254">
        <f>'Export Incentives'!F32</f>
        <v>0.56030000000000002</v>
      </c>
      <c r="F12" s="254">
        <f>'Export Incentives'!G32</f>
        <v>0.56030000000000002</v>
      </c>
      <c r="G12" s="254">
        <f>'Export Incentives'!H32</f>
        <v>0.56030000000000002</v>
      </c>
      <c r="H12" s="254">
        <f>'Export Incentives'!I32</f>
        <v>0.56030000000000002</v>
      </c>
      <c r="I12" s="254">
        <f>'Export Incentives'!J32</f>
        <v>0.56030000000000002</v>
      </c>
      <c r="J12" s="254">
        <f>'Export Incentives'!K32</f>
        <v>0.56030000000000002</v>
      </c>
      <c r="K12" s="254">
        <f>'Export Incentives'!L32</f>
        <v>0.56030000000000002</v>
      </c>
      <c r="L12" s="254">
        <f>'Export Incentives'!M32</f>
        <v>0.56030000000000002</v>
      </c>
      <c r="M12" s="254">
        <f>'Export Incentives'!N32</f>
        <v>0.56030000000000002</v>
      </c>
      <c r="N12" s="254">
        <f>'Export Incentives'!O32</f>
        <v>0.56030000000000002</v>
      </c>
      <c r="O12" s="254">
        <f>'Export Incentives'!P32</f>
        <v>0.56030000000000002</v>
      </c>
      <c r="P12" s="254">
        <f>'Export Incentives'!Q32</f>
        <v>0.56030000000000002</v>
      </c>
      <c r="Q12" s="254">
        <f>'Export Incentives'!R32</f>
        <v>0.56030000000000002</v>
      </c>
      <c r="R12" s="254">
        <f>'Export Incentives'!S32</f>
        <v>0.56030000000000002</v>
      </c>
      <c r="S12" s="254">
        <f>'Export Incentives'!T32</f>
        <v>0.56030000000000002</v>
      </c>
    </row>
    <row r="13" spans="1:19" hidden="1">
      <c r="A13" s="392"/>
      <c r="B13" s="393"/>
      <c r="C13" s="327"/>
      <c r="D13" s="327"/>
      <c r="E13" s="327"/>
      <c r="F13" s="327"/>
      <c r="G13" s="327"/>
      <c r="H13" s="327"/>
      <c r="I13" s="327"/>
      <c r="J13" s="327"/>
      <c r="K13" s="327"/>
      <c r="L13" s="327"/>
      <c r="M13" s="327"/>
      <c r="N13" s="327"/>
      <c r="O13" s="327"/>
      <c r="P13" s="327"/>
      <c r="Q13" s="327"/>
      <c r="R13" s="299"/>
      <c r="S13" s="299"/>
    </row>
    <row r="14" spans="1:19" ht="12" hidden="1" customHeight="1">
      <c r="A14" s="392"/>
      <c r="B14" s="393"/>
      <c r="C14" s="259" t="s">
        <v>628</v>
      </c>
      <c r="D14" s="259"/>
      <c r="E14" s="259"/>
      <c r="F14" s="259"/>
      <c r="G14" s="259"/>
      <c r="H14" s="259"/>
      <c r="I14" s="259"/>
      <c r="J14" s="259"/>
      <c r="K14" s="259"/>
      <c r="L14" s="259"/>
      <c r="M14" s="259"/>
      <c r="N14" s="259"/>
      <c r="O14" s="259"/>
      <c r="P14" s="259"/>
      <c r="Q14" s="259"/>
      <c r="R14" s="299"/>
      <c r="S14" s="299"/>
    </row>
    <row r="15" spans="1:19" hidden="1">
      <c r="A15" s="489" t="s">
        <v>2</v>
      </c>
      <c r="B15" s="490"/>
      <c r="C15" s="340">
        <v>481</v>
      </c>
      <c r="D15" s="340">
        <v>482</v>
      </c>
      <c r="E15" s="341">
        <v>484</v>
      </c>
      <c r="F15" s="341">
        <v>401</v>
      </c>
      <c r="G15" s="340">
        <v>402</v>
      </c>
      <c r="H15" s="340">
        <v>403</v>
      </c>
      <c r="I15" s="340">
        <v>404</v>
      </c>
      <c r="J15" s="340">
        <v>405</v>
      </c>
      <c r="K15" s="340">
        <v>406</v>
      </c>
      <c r="L15" s="340">
        <v>407</v>
      </c>
      <c r="M15" s="340">
        <v>408</v>
      </c>
      <c r="N15" s="340">
        <v>409</v>
      </c>
      <c r="O15" s="340">
        <v>411</v>
      </c>
      <c r="P15" s="340">
        <v>412</v>
      </c>
      <c r="Q15" s="340">
        <v>413</v>
      </c>
      <c r="R15" s="340">
        <v>409</v>
      </c>
      <c r="S15" s="340">
        <v>412</v>
      </c>
    </row>
    <row r="16" spans="1:19" hidden="1">
      <c r="A16" s="487" t="s">
        <v>3</v>
      </c>
      <c r="B16" s="488"/>
      <c r="C16" s="260">
        <f>+'Export Incentives'!D36</f>
        <v>1</v>
      </c>
      <c r="D16" s="260">
        <f>+'Export Incentives'!E36</f>
        <v>1</v>
      </c>
      <c r="E16" s="260">
        <f>+'Export Incentives'!F36</f>
        <v>1</v>
      </c>
      <c r="F16" s="260">
        <f>+'Export Incentives'!G36</f>
        <v>1</v>
      </c>
      <c r="G16" s="260">
        <f>+'Export Incentives'!H36</f>
        <v>1</v>
      </c>
      <c r="H16" s="260">
        <f>+'Export Incentives'!I36</f>
        <v>1</v>
      </c>
      <c r="I16" s="260">
        <f>+'Export Incentives'!J36</f>
        <v>1</v>
      </c>
      <c r="J16" s="260">
        <f>+'Export Incentives'!K36</f>
        <v>1</v>
      </c>
      <c r="K16" s="260">
        <f>+'Export Incentives'!L36</f>
        <v>1</v>
      </c>
      <c r="L16" s="260">
        <f>+'Export Incentives'!M36</f>
        <v>1</v>
      </c>
      <c r="M16" s="260">
        <f>+'Export Incentives'!N36</f>
        <v>1</v>
      </c>
      <c r="N16" s="260">
        <f>+'Export Incentives'!O36</f>
        <v>1</v>
      </c>
      <c r="O16" s="260">
        <f>+'Export Incentives'!P36</f>
        <v>1</v>
      </c>
      <c r="P16" s="260">
        <f>+'Export Incentives'!Q36</f>
        <v>1</v>
      </c>
      <c r="Q16" s="260">
        <f>+'Export Incentives'!R36</f>
        <v>1</v>
      </c>
      <c r="R16" s="260">
        <f>+'Export Incentives'!S36</f>
        <v>1</v>
      </c>
      <c r="S16" s="260">
        <f>+'Export Incentives'!T36</f>
        <v>1</v>
      </c>
    </row>
    <row r="17" spans="1:21" hidden="1">
      <c r="A17" s="487" t="s">
        <v>625</v>
      </c>
      <c r="B17" s="488"/>
      <c r="C17" s="260">
        <f>+'Export Incentives'!D37</f>
        <v>1</v>
      </c>
      <c r="D17" s="260">
        <f>+'Export Incentives'!E37</f>
        <v>1</v>
      </c>
      <c r="E17" s="260">
        <f>+'Export Incentives'!F37</f>
        <v>1</v>
      </c>
      <c r="F17" s="260">
        <f>+'Export Incentives'!G37</f>
        <v>1</v>
      </c>
      <c r="G17" s="260">
        <f>+'Export Incentives'!H37</f>
        <v>1</v>
      </c>
      <c r="H17" s="260">
        <f>+'Export Incentives'!I37</f>
        <v>1</v>
      </c>
      <c r="I17" s="260">
        <f>+'Export Incentives'!J37</f>
        <v>1</v>
      </c>
      <c r="J17" s="260">
        <f>+'Export Incentives'!K37</f>
        <v>1</v>
      </c>
      <c r="K17" s="260">
        <f>+'Export Incentives'!L37</f>
        <v>1</v>
      </c>
      <c r="L17" s="260">
        <f>+'Export Incentives'!M37</f>
        <v>1</v>
      </c>
      <c r="M17" s="260">
        <f>+'Export Incentives'!N37</f>
        <v>1</v>
      </c>
      <c r="N17" s="260">
        <f>+'Export Incentives'!O37</f>
        <v>1</v>
      </c>
      <c r="O17" s="260">
        <f>+'Export Incentives'!P37</f>
        <v>1</v>
      </c>
      <c r="P17" s="260">
        <f>+'Export Incentives'!Q37</f>
        <v>1</v>
      </c>
      <c r="Q17" s="260">
        <f>+'Export Incentives'!R37</f>
        <v>1</v>
      </c>
      <c r="R17" s="260">
        <f>+'Export Incentives'!S37</f>
        <v>1</v>
      </c>
      <c r="S17" s="260">
        <f>+'Export Incentives'!T37</f>
        <v>1</v>
      </c>
      <c r="T17" s="299"/>
    </row>
    <row r="18" spans="1:21" hidden="1">
      <c r="A18" s="487" t="s">
        <v>626</v>
      </c>
      <c r="B18" s="488"/>
      <c r="C18" s="260">
        <f>'Export Incentives'!D38</f>
        <v>1</v>
      </c>
      <c r="D18" s="260">
        <f>'Export Incentives'!E38</f>
        <v>1</v>
      </c>
      <c r="E18" s="260">
        <f>'Export Incentives'!F38</f>
        <v>1</v>
      </c>
      <c r="F18" s="260">
        <f>'Export Incentives'!G38</f>
        <v>1</v>
      </c>
      <c r="G18" s="260">
        <f>'Export Incentives'!H38</f>
        <v>1</v>
      </c>
      <c r="H18" s="260">
        <f>'Export Incentives'!I38</f>
        <v>1</v>
      </c>
      <c r="I18" s="260">
        <f>'Export Incentives'!J38</f>
        <v>1</v>
      </c>
      <c r="J18" s="260">
        <f>'Export Incentives'!K38</f>
        <v>1</v>
      </c>
      <c r="K18" s="260">
        <f>'Export Incentives'!L38</f>
        <v>1</v>
      </c>
      <c r="L18" s="260">
        <f>'Export Incentives'!M38</f>
        <v>1</v>
      </c>
      <c r="M18" s="260">
        <f>'Export Incentives'!N38</f>
        <v>1</v>
      </c>
      <c r="N18" s="260">
        <f>'Export Incentives'!O38</f>
        <v>1</v>
      </c>
      <c r="O18" s="260">
        <f>'Export Incentives'!P38</f>
        <v>1</v>
      </c>
      <c r="P18" s="260">
        <f>'Export Incentives'!Q38</f>
        <v>1</v>
      </c>
      <c r="Q18" s="260">
        <f>'Export Incentives'!R38</f>
        <v>1</v>
      </c>
      <c r="R18" s="260">
        <f>'Export Incentives'!S38</f>
        <v>1</v>
      </c>
      <c r="S18" s="260">
        <f>'Export Incentives'!T38</f>
        <v>1</v>
      </c>
      <c r="T18" s="299"/>
    </row>
    <row r="19" spans="1:21" hidden="1">
      <c r="A19" s="487" t="s">
        <v>4</v>
      </c>
      <c r="B19" s="488"/>
      <c r="C19" s="260">
        <f>'Export Incentives'!D39</f>
        <v>1</v>
      </c>
      <c r="D19" s="260">
        <f>'Export Incentives'!E39</f>
        <v>1</v>
      </c>
      <c r="E19" s="260">
        <f>'Export Incentives'!F39</f>
        <v>1</v>
      </c>
      <c r="F19" s="260">
        <f>'Export Incentives'!G39</f>
        <v>1</v>
      </c>
      <c r="G19" s="260">
        <f>'Export Incentives'!H39</f>
        <v>1</v>
      </c>
      <c r="H19" s="260">
        <f>'Export Incentives'!I39</f>
        <v>1</v>
      </c>
      <c r="I19" s="260">
        <f>'Export Incentives'!J39</f>
        <v>1</v>
      </c>
      <c r="J19" s="260">
        <f>'Export Incentives'!K39</f>
        <v>1</v>
      </c>
      <c r="K19" s="260">
        <f>'Export Incentives'!L39</f>
        <v>1</v>
      </c>
      <c r="L19" s="260">
        <f>'Export Incentives'!M39</f>
        <v>1</v>
      </c>
      <c r="M19" s="260">
        <f>'Export Incentives'!N39</f>
        <v>1</v>
      </c>
      <c r="N19" s="260">
        <f>'Export Incentives'!O39</f>
        <v>1</v>
      </c>
      <c r="O19" s="260">
        <f>'Export Incentives'!P39</f>
        <v>1</v>
      </c>
      <c r="P19" s="260">
        <f>'Export Incentives'!Q39</f>
        <v>1</v>
      </c>
      <c r="Q19" s="260">
        <f>'Export Incentives'!R39</f>
        <v>1</v>
      </c>
      <c r="R19" s="260">
        <f>'Export Incentives'!S39</f>
        <v>1</v>
      </c>
      <c r="S19" s="260">
        <f>'Export Incentives'!T39</f>
        <v>1</v>
      </c>
      <c r="T19" s="299"/>
    </row>
    <row r="20" spans="1:21" hidden="1">
      <c r="A20" s="381"/>
      <c r="B20" s="381"/>
      <c r="C20" s="381"/>
      <c r="D20" s="381"/>
      <c r="E20" s="381"/>
      <c r="F20" s="381"/>
      <c r="G20" s="381"/>
      <c r="H20" s="381"/>
      <c r="I20" s="381"/>
      <c r="J20" s="381"/>
      <c r="K20" s="381"/>
      <c r="L20" s="381"/>
      <c r="M20" s="381"/>
      <c r="N20" s="381"/>
      <c r="O20" s="381"/>
      <c r="P20" s="381"/>
      <c r="Q20" s="381"/>
      <c r="R20" s="299"/>
      <c r="S20" s="299"/>
      <c r="T20" s="299"/>
    </row>
    <row r="21" spans="1:21" hidden="1">
      <c r="A21" s="381"/>
      <c r="B21" s="381"/>
      <c r="C21" s="381"/>
      <c r="D21" s="381"/>
      <c r="E21" s="381"/>
      <c r="F21" s="381"/>
      <c r="G21" s="381"/>
      <c r="H21" s="381"/>
      <c r="I21" s="381"/>
      <c r="J21" s="381"/>
      <c r="K21" s="381"/>
      <c r="L21" s="381"/>
      <c r="M21" s="381"/>
      <c r="N21" s="381"/>
      <c r="O21" s="381"/>
      <c r="P21" s="381"/>
      <c r="Q21" s="381"/>
      <c r="R21" s="299"/>
      <c r="S21" s="299"/>
      <c r="T21" s="299"/>
    </row>
    <row r="22" spans="1:21" hidden="1">
      <c r="A22" s="381"/>
      <c r="B22" s="381"/>
      <c r="C22" s="381"/>
      <c r="D22" s="381"/>
      <c r="E22" s="381"/>
      <c r="F22" s="381"/>
      <c r="G22" s="381"/>
      <c r="H22" s="381"/>
      <c r="I22" s="381"/>
      <c r="J22" s="381"/>
      <c r="K22" s="381"/>
      <c r="L22" s="381"/>
      <c r="M22" s="381"/>
      <c r="N22" s="381"/>
      <c r="O22" s="381"/>
      <c r="P22" s="381"/>
      <c r="Q22" s="381"/>
      <c r="R22" s="299"/>
      <c r="S22" s="299"/>
      <c r="T22" s="299"/>
    </row>
    <row r="23" spans="1:21" hidden="1">
      <c r="A23" s="381"/>
      <c r="B23" s="381"/>
      <c r="C23" s="381"/>
      <c r="D23" s="381"/>
      <c r="E23" s="381"/>
      <c r="F23" s="381"/>
      <c r="G23" s="381"/>
      <c r="H23" s="381"/>
      <c r="I23" s="381"/>
      <c r="J23" s="381"/>
      <c r="K23" s="381"/>
      <c r="L23" s="381"/>
      <c r="M23" s="381"/>
      <c r="N23" s="381"/>
      <c r="O23" s="381"/>
      <c r="P23" s="381"/>
      <c r="Q23" s="381"/>
      <c r="R23" s="299"/>
      <c r="S23" s="299"/>
      <c r="T23" s="299"/>
    </row>
    <row r="24" spans="1:21" hidden="1">
      <c r="A24" s="381"/>
      <c r="B24" s="381"/>
      <c r="C24" s="381"/>
      <c r="D24" s="381"/>
      <c r="E24" s="381"/>
      <c r="F24" s="381"/>
      <c r="G24" s="381"/>
      <c r="H24" s="381"/>
      <c r="I24" s="381"/>
      <c r="J24" s="381"/>
      <c r="K24" s="381"/>
      <c r="L24" s="381"/>
      <c r="M24" s="381"/>
      <c r="N24" s="381"/>
      <c r="O24" s="381"/>
      <c r="P24" s="381"/>
      <c r="Q24" s="381"/>
      <c r="R24" s="299"/>
      <c r="S24" s="299"/>
      <c r="T24" s="299"/>
    </row>
    <row r="25" spans="1:21" hidden="1">
      <c r="A25" s="381"/>
      <c r="B25" s="381"/>
      <c r="C25" s="381"/>
      <c r="D25" s="381"/>
      <c r="E25" s="381"/>
      <c r="F25" s="381"/>
      <c r="G25" s="381"/>
      <c r="H25" s="381"/>
      <c r="I25" s="381"/>
      <c r="J25" s="381"/>
      <c r="K25" s="381"/>
      <c r="L25" s="381"/>
      <c r="M25" s="381"/>
      <c r="N25" s="381"/>
      <c r="O25" s="381"/>
      <c r="P25" s="381"/>
      <c r="Q25" s="381"/>
      <c r="R25" s="299"/>
      <c r="S25" s="299"/>
      <c r="T25" s="299"/>
    </row>
    <row r="26" spans="1:21" hidden="1">
      <c r="A26" s="381"/>
      <c r="B26" s="381"/>
      <c r="C26" s="381"/>
      <c r="D26" s="381"/>
      <c r="E26" s="381"/>
      <c r="F26" s="381"/>
      <c r="G26" s="381"/>
      <c r="H26" s="259"/>
      <c r="I26" s="381"/>
      <c r="J26" s="381"/>
      <c r="K26" s="381"/>
      <c r="L26" s="381"/>
      <c r="M26" s="381"/>
      <c r="N26" s="381"/>
      <c r="O26" s="381"/>
      <c r="P26" s="381"/>
      <c r="Q26" s="381"/>
      <c r="R26" s="299"/>
      <c r="S26" s="299"/>
      <c r="T26" s="299"/>
    </row>
    <row r="27" spans="1:21" hidden="1">
      <c r="A27" s="381"/>
      <c r="B27" s="381"/>
      <c r="C27" s="381"/>
      <c r="D27" s="381"/>
      <c r="E27" s="381"/>
      <c r="F27" s="381"/>
      <c r="G27" s="381"/>
      <c r="H27" s="381"/>
      <c r="I27" s="381"/>
      <c r="J27" s="381"/>
      <c r="K27" s="381"/>
      <c r="L27" s="381"/>
      <c r="M27" s="381"/>
      <c r="N27" s="381"/>
      <c r="O27" s="381"/>
      <c r="P27" s="381"/>
      <c r="Q27" s="381"/>
      <c r="R27" s="299"/>
      <c r="S27" s="299"/>
      <c r="T27" s="299"/>
    </row>
    <row r="28" spans="1:21" hidden="1">
      <c r="A28" s="398"/>
      <c r="B28" s="381"/>
      <c r="C28" s="381"/>
      <c r="D28" s="381"/>
      <c r="E28" s="381"/>
      <c r="F28" s="381"/>
      <c r="G28" s="399"/>
      <c r="H28" s="399"/>
      <c r="I28" s="399"/>
      <c r="J28" s="399"/>
      <c r="K28" s="399"/>
      <c r="L28" s="399"/>
      <c r="M28" s="399"/>
      <c r="N28" s="399"/>
      <c r="O28" s="399"/>
      <c r="P28" s="381"/>
      <c r="Q28" s="381"/>
      <c r="R28" s="299"/>
      <c r="S28" s="299"/>
      <c r="T28" s="299"/>
    </row>
    <row r="29" spans="1:21" ht="15.75">
      <c r="A29" s="299"/>
      <c r="B29" s="400" t="str">
        <f>+B2</f>
        <v>Sourcewell (NJPA)</v>
      </c>
      <c r="C29" s="381"/>
      <c r="D29" s="381"/>
      <c r="E29" s="381"/>
      <c r="F29" s="381"/>
      <c r="G29" s="381"/>
      <c r="H29" s="381"/>
      <c r="I29" s="381"/>
      <c r="J29" s="381"/>
      <c r="K29" s="694" t="s">
        <v>802</v>
      </c>
      <c r="L29" s="694"/>
      <c r="M29" s="299"/>
      <c r="N29" s="299"/>
      <c r="O29" s="299"/>
      <c r="P29" s="299"/>
      <c r="Q29" s="299"/>
      <c r="R29" s="401" t="s">
        <v>708</v>
      </c>
      <c r="S29" s="401"/>
      <c r="T29" s="401"/>
      <c r="U29" s="694"/>
    </row>
    <row r="30" spans="1:21" ht="18.75">
      <c r="A30" s="299"/>
      <c r="B30" s="380" t="s">
        <v>724</v>
      </c>
      <c r="C30" s="381"/>
      <c r="D30" s="381"/>
      <c r="E30" s="381"/>
      <c r="F30" s="381"/>
      <c r="G30" s="381"/>
      <c r="H30" s="381"/>
      <c r="I30" s="381"/>
      <c r="J30" s="381"/>
      <c r="K30" s="381"/>
      <c r="L30" s="381"/>
      <c r="M30" s="381"/>
      <c r="N30" s="381"/>
      <c r="O30" s="381"/>
      <c r="P30" s="381"/>
      <c r="Q30" s="381"/>
      <c r="R30" s="299"/>
      <c r="S30" s="299"/>
      <c r="T30" s="299"/>
    </row>
    <row r="31" spans="1:21" ht="11.1" customHeight="1">
      <c r="A31" s="381"/>
      <c r="B31" s="381"/>
      <c r="C31" s="381"/>
      <c r="D31" s="381"/>
      <c r="E31" s="381"/>
      <c r="F31" s="381"/>
      <c r="G31" s="381"/>
      <c r="H31" s="381"/>
      <c r="I31" s="381"/>
      <c r="J31" s="381"/>
      <c r="K31" s="381"/>
      <c r="L31" s="381"/>
      <c r="M31" s="381"/>
      <c r="N31" s="381"/>
      <c r="O31" s="381"/>
      <c r="P31" s="381"/>
      <c r="Q31" s="381"/>
      <c r="R31" s="299"/>
      <c r="S31" s="299"/>
      <c r="T31" s="299"/>
    </row>
    <row r="32" spans="1:21" ht="27" customHeight="1">
      <c r="A32" s="299"/>
      <c r="B32" s="812" t="str">
        <f>"The rates shown are for shipments originating in the United States. "</f>
        <v xml:space="preserve">The rates shown are for shipments originating in the United States. </v>
      </c>
      <c r="C32" s="812"/>
      <c r="D32" s="812"/>
      <c r="E32" s="812"/>
      <c r="F32" s="812"/>
      <c r="G32" s="812"/>
      <c r="H32" s="812"/>
      <c r="I32" s="812"/>
      <c r="J32" s="812"/>
      <c r="K32" s="812"/>
      <c r="L32" s="812"/>
      <c r="M32" s="812"/>
      <c r="N32" s="812"/>
      <c r="O32" s="812"/>
      <c r="P32" s="812"/>
      <c r="Q32" s="812"/>
      <c r="R32" s="812"/>
      <c r="S32" s="812"/>
      <c r="T32" s="299"/>
    </row>
    <row r="33" spans="1:19" ht="11.1" customHeight="1">
      <c r="A33" s="381"/>
      <c r="B33" s="403"/>
      <c r="C33" s="403"/>
      <c r="D33" s="403"/>
      <c r="E33" s="403"/>
      <c r="F33" s="403"/>
      <c r="G33" s="403"/>
      <c r="H33" s="403"/>
      <c r="I33" s="403"/>
      <c r="J33" s="403"/>
      <c r="K33" s="403"/>
      <c r="L33" s="403"/>
      <c r="M33" s="403"/>
      <c r="N33" s="403"/>
      <c r="O33" s="403"/>
      <c r="P33" s="381"/>
      <c r="Q33" s="381"/>
      <c r="R33" s="299"/>
      <c r="S33" s="299"/>
    </row>
    <row r="34" spans="1:19" ht="15.75" thickBot="1">
      <c r="A34" s="299"/>
      <c r="B34" s="404" t="s">
        <v>710</v>
      </c>
      <c r="C34" s="381"/>
      <c r="D34" s="381"/>
      <c r="E34" s="381"/>
      <c r="F34" s="381"/>
      <c r="G34" s="381"/>
      <c r="H34" s="381"/>
      <c r="I34" s="381"/>
      <c r="J34" s="381"/>
      <c r="K34" s="491"/>
      <c r="L34" s="381"/>
      <c r="M34" s="381"/>
      <c r="N34" s="381"/>
      <c r="O34" s="381"/>
      <c r="P34" s="381"/>
      <c r="Q34" s="381"/>
      <c r="R34" s="299"/>
      <c r="S34" s="299"/>
    </row>
    <row r="35" spans="1:19" ht="15.75" thickBot="1">
      <c r="A35" s="381"/>
      <c r="B35" s="406"/>
      <c r="C35" s="815" t="s">
        <v>5</v>
      </c>
      <c r="D35" s="816"/>
      <c r="E35" s="816"/>
      <c r="F35" s="816"/>
      <c r="G35" s="816"/>
      <c r="H35" s="816"/>
      <c r="I35" s="816"/>
      <c r="J35" s="816"/>
      <c r="K35" s="816"/>
      <c r="L35" s="816"/>
      <c r="M35" s="816"/>
      <c r="N35" s="816"/>
      <c r="O35" s="816"/>
      <c r="P35" s="816"/>
      <c r="Q35" s="816"/>
      <c r="R35" s="816"/>
      <c r="S35" s="817"/>
    </row>
    <row r="36" spans="1:19" ht="15.75" thickBot="1">
      <c r="A36" s="381"/>
      <c r="B36" s="410"/>
      <c r="C36" s="492">
        <v>481</v>
      </c>
      <c r="D36" s="415">
        <v>482</v>
      </c>
      <c r="E36" s="493">
        <v>484</v>
      </c>
      <c r="F36" s="415">
        <v>401</v>
      </c>
      <c r="G36" s="493">
        <v>402</v>
      </c>
      <c r="H36" s="415">
        <v>403</v>
      </c>
      <c r="I36" s="493">
        <v>404</v>
      </c>
      <c r="J36" s="415">
        <v>405</v>
      </c>
      <c r="K36" s="493">
        <v>406</v>
      </c>
      <c r="L36" s="415">
        <v>407</v>
      </c>
      <c r="M36" s="493">
        <v>408</v>
      </c>
      <c r="N36" s="415">
        <v>409</v>
      </c>
      <c r="O36" s="493">
        <v>411</v>
      </c>
      <c r="P36" s="415">
        <v>412</v>
      </c>
      <c r="Q36" s="493">
        <v>413</v>
      </c>
      <c r="R36" s="412">
        <v>420</v>
      </c>
      <c r="S36" s="414">
        <v>421</v>
      </c>
    </row>
    <row r="37" spans="1:19" ht="11.45" customHeight="1">
      <c r="A37" s="381"/>
      <c r="B37" s="417" t="s">
        <v>262</v>
      </c>
      <c r="C37" s="441">
        <f>MAX(((1-C9)*C158),C158*(1-C16))</f>
        <v>25.139015999999998</v>
      </c>
      <c r="D37" s="442">
        <f t="shared" ref="D37:S37" si="0">MAX(((1-D9)*D158),D158*(1-D16))</f>
        <v>25.899383999999998</v>
      </c>
      <c r="E37" s="443">
        <f t="shared" si="0"/>
        <v>26.998271999999996</v>
      </c>
      <c r="F37" s="442">
        <f t="shared" si="0"/>
        <v>34.49779199999999</v>
      </c>
      <c r="G37" s="443">
        <f t="shared" si="0"/>
        <v>30.998015999999996</v>
      </c>
      <c r="H37" s="442">
        <f t="shared" si="0"/>
        <v>37.554887999999991</v>
      </c>
      <c r="I37" s="443">
        <f t="shared" si="0"/>
        <v>40.179719999999996</v>
      </c>
      <c r="J37" s="442">
        <f t="shared" si="0"/>
        <v>39.658919999999995</v>
      </c>
      <c r="K37" s="443">
        <f t="shared" si="0"/>
        <v>50.804039999999993</v>
      </c>
      <c r="L37" s="442">
        <f t="shared" si="0"/>
        <v>71.896439999999998</v>
      </c>
      <c r="M37" s="443">
        <f t="shared" si="0"/>
        <v>76.536767999999995</v>
      </c>
      <c r="N37" s="442">
        <f t="shared" si="0"/>
        <v>32.888519999999993</v>
      </c>
      <c r="O37" s="443">
        <f t="shared" si="0"/>
        <v>40.216175999999997</v>
      </c>
      <c r="P37" s="442">
        <f t="shared" si="0"/>
        <v>38.122559999999993</v>
      </c>
      <c r="Q37" s="443">
        <f t="shared" si="0"/>
        <v>32.779151999999996</v>
      </c>
      <c r="R37" s="442">
        <f t="shared" si="0"/>
        <v>29.451239999999999</v>
      </c>
      <c r="S37" s="444">
        <f t="shared" si="0"/>
        <v>35.560223999999998</v>
      </c>
    </row>
    <row r="38" spans="1:19" ht="11.45" customHeight="1">
      <c r="A38" s="381"/>
      <c r="B38" s="417" t="s">
        <v>711</v>
      </c>
      <c r="C38" s="425">
        <f>MAX((1-C$10)*C159,C$159*(1-C$17))</f>
        <v>72.459000000000003</v>
      </c>
      <c r="D38" s="426">
        <f t="shared" ref="D38:S39" si="1">MAX((1-D$10)*D159,D$159*(1-D$17))</f>
        <v>75.320999999999998</v>
      </c>
      <c r="E38" s="427">
        <f t="shared" si="1"/>
        <v>63.828000000000003</v>
      </c>
      <c r="F38" s="426">
        <f t="shared" si="1"/>
        <v>81.018000000000001</v>
      </c>
      <c r="G38" s="427">
        <f t="shared" si="1"/>
        <v>71.028000000000006</v>
      </c>
      <c r="H38" s="426">
        <f t="shared" si="1"/>
        <v>90.504000000000005</v>
      </c>
      <c r="I38" s="427">
        <f t="shared" si="1"/>
        <v>93.501000000000005</v>
      </c>
      <c r="J38" s="426">
        <f t="shared" si="1"/>
        <v>89.891999999999996</v>
      </c>
      <c r="K38" s="427">
        <f t="shared" si="1"/>
        <v>102.456</v>
      </c>
      <c r="L38" s="426">
        <f t="shared" si="1"/>
        <v>141.02100000000002</v>
      </c>
      <c r="M38" s="427">
        <f t="shared" si="1"/>
        <v>137.84399999999999</v>
      </c>
      <c r="N38" s="426">
        <f t="shared" si="1"/>
        <v>75.167999999999992</v>
      </c>
      <c r="O38" s="427">
        <f t="shared" si="1"/>
        <v>92.052000000000007</v>
      </c>
      <c r="P38" s="426">
        <f t="shared" si="1"/>
        <v>88.370999999999995</v>
      </c>
      <c r="Q38" s="427">
        <f t="shared" si="1"/>
        <v>75.690000000000012</v>
      </c>
      <c r="R38" s="426">
        <f t="shared" si="1"/>
        <v>67.481999999999999</v>
      </c>
      <c r="S38" s="428">
        <f t="shared" si="1"/>
        <v>75.600000000000009</v>
      </c>
    </row>
    <row r="39" spans="1:19" ht="11.45" customHeight="1">
      <c r="A39" s="381"/>
      <c r="B39" s="417" t="s">
        <v>712</v>
      </c>
      <c r="C39" s="425">
        <f>MAX((1-C$10)*C160,C$159*(1-C$17))</f>
        <v>79.551000000000002</v>
      </c>
      <c r="D39" s="426">
        <f t="shared" si="1"/>
        <v>82.98</v>
      </c>
      <c r="E39" s="427">
        <f t="shared" si="1"/>
        <v>67.01400000000001</v>
      </c>
      <c r="F39" s="426">
        <f t="shared" si="1"/>
        <v>85.644000000000005</v>
      </c>
      <c r="G39" s="427">
        <f t="shared" si="1"/>
        <v>79.02</v>
      </c>
      <c r="H39" s="426">
        <f t="shared" si="1"/>
        <v>92.951999999999998</v>
      </c>
      <c r="I39" s="427">
        <f t="shared" si="1"/>
        <v>101.79</v>
      </c>
      <c r="J39" s="426">
        <f t="shared" si="1"/>
        <v>95.859000000000009</v>
      </c>
      <c r="K39" s="427">
        <f t="shared" si="1"/>
        <v>137.45699999999999</v>
      </c>
      <c r="L39" s="426">
        <f t="shared" si="1"/>
        <v>167.32800000000003</v>
      </c>
      <c r="M39" s="427">
        <f t="shared" si="1"/>
        <v>165.33</v>
      </c>
      <c r="N39" s="426">
        <f t="shared" si="1"/>
        <v>82.089000000000013</v>
      </c>
      <c r="O39" s="427">
        <f t="shared" si="1"/>
        <v>106.965</v>
      </c>
      <c r="P39" s="426">
        <f t="shared" si="1"/>
        <v>96.677999999999997</v>
      </c>
      <c r="Q39" s="427">
        <f t="shared" si="1"/>
        <v>83.718000000000004</v>
      </c>
      <c r="R39" s="426">
        <f t="shared" si="1"/>
        <v>75.069000000000003</v>
      </c>
      <c r="S39" s="428">
        <f t="shared" si="1"/>
        <v>101.259</v>
      </c>
    </row>
    <row r="40" spans="1:19" ht="11.45" customHeight="1">
      <c r="A40" s="381"/>
      <c r="B40" s="417">
        <v>1</v>
      </c>
      <c r="C40" s="425">
        <f t="shared" ref="C40:S49" si="2">MAX((1-C$11)*C161,C$161*(1-C$18))</f>
        <v>41.224716000000001</v>
      </c>
      <c r="D40" s="426">
        <f t="shared" si="2"/>
        <v>44.709378000000001</v>
      </c>
      <c r="E40" s="427">
        <f t="shared" si="2"/>
        <v>41.520330000000001</v>
      </c>
      <c r="F40" s="426">
        <f t="shared" si="2"/>
        <v>50.572388999999994</v>
      </c>
      <c r="G40" s="427">
        <f t="shared" si="2"/>
        <v>47.060853000000002</v>
      </c>
      <c r="H40" s="426">
        <f t="shared" si="2"/>
        <v>59.637884999999997</v>
      </c>
      <c r="I40" s="427">
        <f t="shared" si="2"/>
        <v>54.043613999999991</v>
      </c>
      <c r="J40" s="426">
        <f t="shared" si="2"/>
        <v>51.965357999999995</v>
      </c>
      <c r="K40" s="427">
        <f t="shared" si="2"/>
        <v>64.376666999999983</v>
      </c>
      <c r="L40" s="426">
        <f t="shared" si="2"/>
        <v>80.160663</v>
      </c>
      <c r="M40" s="427">
        <f t="shared" si="2"/>
        <v>83.407937999999987</v>
      </c>
      <c r="N40" s="426">
        <f t="shared" si="2"/>
        <v>46.062035999999999</v>
      </c>
      <c r="O40" s="427">
        <f t="shared" si="2"/>
        <v>56.171138999999997</v>
      </c>
      <c r="P40" s="426">
        <f t="shared" si="2"/>
        <v>53.380721999999999</v>
      </c>
      <c r="Q40" s="427">
        <f t="shared" si="2"/>
        <v>47.719265999999998</v>
      </c>
      <c r="R40" s="426">
        <f t="shared" si="2"/>
        <v>44.704898999999997</v>
      </c>
      <c r="S40" s="428">
        <f t="shared" si="2"/>
        <v>46.724927999999998</v>
      </c>
    </row>
    <row r="41" spans="1:19" ht="11.45" customHeight="1">
      <c r="A41" s="381"/>
      <c r="B41" s="417">
        <v>2</v>
      </c>
      <c r="C41" s="425">
        <f t="shared" si="2"/>
        <v>45.345396000000001</v>
      </c>
      <c r="D41" s="426">
        <f t="shared" si="2"/>
        <v>49.313789999999997</v>
      </c>
      <c r="E41" s="427">
        <f t="shared" si="2"/>
        <v>46.689095999999999</v>
      </c>
      <c r="F41" s="426">
        <f t="shared" si="2"/>
        <v>56.901215999999998</v>
      </c>
      <c r="G41" s="427">
        <f t="shared" si="2"/>
        <v>50.769464999999997</v>
      </c>
      <c r="H41" s="426">
        <f t="shared" si="2"/>
        <v>70.365089999999995</v>
      </c>
      <c r="I41" s="427">
        <f t="shared" si="2"/>
        <v>66.02046</v>
      </c>
      <c r="J41" s="426">
        <f t="shared" si="2"/>
        <v>60.282860999999997</v>
      </c>
      <c r="K41" s="427">
        <f t="shared" si="2"/>
        <v>77.423993999999993</v>
      </c>
      <c r="L41" s="426">
        <f t="shared" si="2"/>
        <v>91.308893999999995</v>
      </c>
      <c r="M41" s="427">
        <f t="shared" si="2"/>
        <v>92.025533999999993</v>
      </c>
      <c r="N41" s="426">
        <f t="shared" si="2"/>
        <v>52.368468</v>
      </c>
      <c r="O41" s="427">
        <f t="shared" si="2"/>
        <v>63.946683</v>
      </c>
      <c r="P41" s="426">
        <f t="shared" si="2"/>
        <v>61.169702999999991</v>
      </c>
      <c r="Q41" s="427">
        <f t="shared" si="2"/>
        <v>54.908060999999996</v>
      </c>
      <c r="R41" s="426">
        <f t="shared" si="2"/>
        <v>48.229872</v>
      </c>
      <c r="S41" s="428">
        <f t="shared" si="2"/>
        <v>57.886595999999997</v>
      </c>
    </row>
    <row r="42" spans="1:19" ht="11.45" customHeight="1">
      <c r="A42" s="381"/>
      <c r="B42" s="417">
        <f t="shared" ref="B42:B49" si="3">B41+1</f>
        <v>3</v>
      </c>
      <c r="C42" s="425">
        <f t="shared" si="2"/>
        <v>50.572388999999994</v>
      </c>
      <c r="D42" s="426">
        <f t="shared" si="2"/>
        <v>53.846537999999995</v>
      </c>
      <c r="E42" s="427">
        <f t="shared" si="2"/>
        <v>51.934004999999999</v>
      </c>
      <c r="F42" s="426">
        <f t="shared" si="2"/>
        <v>65.953274999999991</v>
      </c>
      <c r="G42" s="427">
        <f t="shared" si="2"/>
        <v>55.638137999999998</v>
      </c>
      <c r="H42" s="426">
        <f t="shared" si="2"/>
        <v>78.445205999999999</v>
      </c>
      <c r="I42" s="427">
        <f t="shared" si="2"/>
        <v>75.83394899999999</v>
      </c>
      <c r="J42" s="426">
        <f t="shared" si="2"/>
        <v>69.666365999999996</v>
      </c>
      <c r="K42" s="427">
        <f t="shared" si="2"/>
        <v>90.569858999999994</v>
      </c>
      <c r="L42" s="426">
        <f t="shared" si="2"/>
        <v>110.05798799999999</v>
      </c>
      <c r="M42" s="427">
        <f t="shared" si="2"/>
        <v>104.647356</v>
      </c>
      <c r="N42" s="426">
        <f t="shared" si="2"/>
        <v>61.747494000000003</v>
      </c>
      <c r="O42" s="427">
        <f t="shared" si="2"/>
        <v>71.328074999999998</v>
      </c>
      <c r="P42" s="426">
        <f t="shared" si="2"/>
        <v>68.784002999999998</v>
      </c>
      <c r="Q42" s="427">
        <f t="shared" si="2"/>
        <v>62.925471000000002</v>
      </c>
      <c r="R42" s="426">
        <f t="shared" si="2"/>
        <v>52.856679</v>
      </c>
      <c r="S42" s="428">
        <f t="shared" si="2"/>
        <v>62.271536999999995</v>
      </c>
    </row>
    <row r="43" spans="1:19" ht="11.45" customHeight="1">
      <c r="A43" s="381"/>
      <c r="B43" s="417">
        <f t="shared" si="3"/>
        <v>4</v>
      </c>
      <c r="C43" s="425">
        <f t="shared" si="2"/>
        <v>55.696365</v>
      </c>
      <c r="D43" s="426">
        <f t="shared" si="2"/>
        <v>59.189985</v>
      </c>
      <c r="E43" s="427">
        <f t="shared" si="2"/>
        <v>58.370327999999994</v>
      </c>
      <c r="F43" s="426">
        <f t="shared" si="2"/>
        <v>76.640169</v>
      </c>
      <c r="G43" s="427">
        <f t="shared" si="2"/>
        <v>62.495486999999997</v>
      </c>
      <c r="H43" s="426">
        <f t="shared" si="2"/>
        <v>89.185847999999993</v>
      </c>
      <c r="I43" s="427">
        <f t="shared" si="2"/>
        <v>87.927248999999989</v>
      </c>
      <c r="J43" s="426">
        <f t="shared" si="2"/>
        <v>79.323089999999993</v>
      </c>
      <c r="K43" s="427">
        <f t="shared" si="2"/>
        <v>105.83877</v>
      </c>
      <c r="L43" s="426">
        <f t="shared" si="2"/>
        <v>128.48011500000001</v>
      </c>
      <c r="M43" s="427">
        <f t="shared" si="2"/>
        <v>124.37735099999999</v>
      </c>
      <c r="N43" s="426">
        <f t="shared" si="2"/>
        <v>71.583377999999996</v>
      </c>
      <c r="O43" s="427">
        <f t="shared" si="2"/>
        <v>78.413852999999989</v>
      </c>
      <c r="P43" s="426">
        <f t="shared" si="2"/>
        <v>77.164211999999992</v>
      </c>
      <c r="Q43" s="427">
        <f t="shared" si="2"/>
        <v>73.267482000000001</v>
      </c>
      <c r="R43" s="426">
        <f t="shared" si="2"/>
        <v>59.369145000000003</v>
      </c>
      <c r="S43" s="428">
        <f t="shared" si="2"/>
        <v>70.253114999999994</v>
      </c>
    </row>
    <row r="44" spans="1:19" ht="11.45" customHeight="1">
      <c r="A44" s="381"/>
      <c r="B44" s="417">
        <f t="shared" si="3"/>
        <v>5</v>
      </c>
      <c r="C44" s="429">
        <f t="shared" si="2"/>
        <v>62.235705000000003</v>
      </c>
      <c r="D44" s="430">
        <f t="shared" si="2"/>
        <v>70.580082000000004</v>
      </c>
      <c r="E44" s="431">
        <f t="shared" si="2"/>
        <v>66.526586999999992</v>
      </c>
      <c r="F44" s="430">
        <f t="shared" si="2"/>
        <v>89.418756000000002</v>
      </c>
      <c r="G44" s="431">
        <f t="shared" si="2"/>
        <v>70.486023000000003</v>
      </c>
      <c r="H44" s="430">
        <f t="shared" si="2"/>
        <v>96.647861999999989</v>
      </c>
      <c r="I44" s="431">
        <f t="shared" si="2"/>
        <v>99.169538999999986</v>
      </c>
      <c r="J44" s="430">
        <f t="shared" si="2"/>
        <v>94.287428999999989</v>
      </c>
      <c r="K44" s="431">
        <f t="shared" si="2"/>
        <v>117.37667399999999</v>
      </c>
      <c r="L44" s="430">
        <f t="shared" si="2"/>
        <v>142.588965</v>
      </c>
      <c r="M44" s="431">
        <f t="shared" si="2"/>
        <v>139.57459799999998</v>
      </c>
      <c r="N44" s="430">
        <f t="shared" si="2"/>
        <v>86.856768000000002</v>
      </c>
      <c r="O44" s="431">
        <f t="shared" si="2"/>
        <v>93.745469999999997</v>
      </c>
      <c r="P44" s="430">
        <f t="shared" si="2"/>
        <v>93.593183999999994</v>
      </c>
      <c r="Q44" s="431">
        <f t="shared" si="2"/>
        <v>92.64811499999999</v>
      </c>
      <c r="R44" s="430">
        <f t="shared" si="2"/>
        <v>66.96105</v>
      </c>
      <c r="S44" s="432">
        <f t="shared" si="2"/>
        <v>78.534785999999997</v>
      </c>
    </row>
    <row r="45" spans="1:19" ht="11.45" customHeight="1">
      <c r="A45" s="381"/>
      <c r="B45" s="417">
        <f t="shared" si="3"/>
        <v>6</v>
      </c>
      <c r="C45" s="425">
        <f t="shared" si="2"/>
        <v>64.291565999999989</v>
      </c>
      <c r="D45" s="426">
        <f t="shared" si="2"/>
        <v>73.643718000000007</v>
      </c>
      <c r="E45" s="427">
        <f t="shared" si="2"/>
        <v>73.563096000000002</v>
      </c>
      <c r="F45" s="426">
        <f t="shared" si="2"/>
        <v>94.650227999999984</v>
      </c>
      <c r="G45" s="427">
        <f t="shared" si="2"/>
        <v>76.537151999999992</v>
      </c>
      <c r="H45" s="426">
        <f t="shared" si="2"/>
        <v>104.43236399999999</v>
      </c>
      <c r="I45" s="427">
        <f t="shared" si="2"/>
        <v>108.530649</v>
      </c>
      <c r="J45" s="426">
        <f t="shared" si="2"/>
        <v>99.290471999999994</v>
      </c>
      <c r="K45" s="427">
        <f t="shared" si="2"/>
        <v>132.60975299999998</v>
      </c>
      <c r="L45" s="426">
        <f t="shared" si="2"/>
        <v>151.07667000000001</v>
      </c>
      <c r="M45" s="427">
        <f t="shared" si="2"/>
        <v>148.46989199999999</v>
      </c>
      <c r="N45" s="426">
        <f t="shared" si="2"/>
        <v>92.495828999999986</v>
      </c>
      <c r="O45" s="427">
        <f t="shared" si="2"/>
        <v>103.32605099999999</v>
      </c>
      <c r="P45" s="426">
        <f t="shared" si="2"/>
        <v>102.29588099999999</v>
      </c>
      <c r="Q45" s="427">
        <f t="shared" si="2"/>
        <v>97.252526999999986</v>
      </c>
      <c r="R45" s="426">
        <f t="shared" si="2"/>
        <v>72.712085999999999</v>
      </c>
      <c r="S45" s="428">
        <f t="shared" si="2"/>
        <v>91.452221999999992</v>
      </c>
    </row>
    <row r="46" spans="1:19" ht="11.45" customHeight="1">
      <c r="A46" s="381"/>
      <c r="B46" s="417">
        <f t="shared" si="3"/>
        <v>7</v>
      </c>
      <c r="C46" s="425">
        <f t="shared" si="2"/>
        <v>65.944316999999984</v>
      </c>
      <c r="D46" s="426">
        <f t="shared" si="2"/>
        <v>75.417401999999996</v>
      </c>
      <c r="E46" s="427">
        <f t="shared" si="2"/>
        <v>78.543744000000004</v>
      </c>
      <c r="F46" s="426">
        <f t="shared" si="2"/>
        <v>100.10117099999999</v>
      </c>
      <c r="G46" s="427">
        <f t="shared" si="2"/>
        <v>81.947783999999999</v>
      </c>
      <c r="H46" s="426">
        <f t="shared" si="2"/>
        <v>114.48324</v>
      </c>
      <c r="I46" s="427">
        <f t="shared" si="2"/>
        <v>118.13362499999999</v>
      </c>
      <c r="J46" s="426">
        <f t="shared" si="2"/>
        <v>108.08274899999999</v>
      </c>
      <c r="K46" s="427">
        <f t="shared" si="2"/>
        <v>147.305352</v>
      </c>
      <c r="L46" s="426">
        <f t="shared" si="2"/>
        <v>162.47572499999998</v>
      </c>
      <c r="M46" s="427">
        <f t="shared" si="2"/>
        <v>165.64685699999998</v>
      </c>
      <c r="N46" s="426">
        <f t="shared" si="2"/>
        <v>98.116973999999999</v>
      </c>
      <c r="O46" s="427">
        <f t="shared" si="2"/>
        <v>111.63907499999999</v>
      </c>
      <c r="P46" s="426">
        <f t="shared" si="2"/>
        <v>113.11714499999999</v>
      </c>
      <c r="Q46" s="427">
        <f t="shared" si="2"/>
        <v>102.51535199999999</v>
      </c>
      <c r="R46" s="426">
        <f t="shared" si="2"/>
        <v>77.849498999999994</v>
      </c>
      <c r="S46" s="428">
        <f t="shared" si="2"/>
        <v>101.512056</v>
      </c>
    </row>
    <row r="47" spans="1:19" ht="11.45" customHeight="1">
      <c r="A47" s="381"/>
      <c r="B47" s="417">
        <f t="shared" si="3"/>
        <v>8</v>
      </c>
      <c r="C47" s="425">
        <f t="shared" si="2"/>
        <v>68.03600999999999</v>
      </c>
      <c r="D47" s="426">
        <f t="shared" si="2"/>
        <v>77.701691999999994</v>
      </c>
      <c r="E47" s="427">
        <f t="shared" si="2"/>
        <v>83.546786999999995</v>
      </c>
      <c r="F47" s="426">
        <f t="shared" si="2"/>
        <v>104.49059099999999</v>
      </c>
      <c r="G47" s="427">
        <f t="shared" si="2"/>
        <v>86.686565999999985</v>
      </c>
      <c r="H47" s="426">
        <f t="shared" si="2"/>
        <v>122.514087</v>
      </c>
      <c r="I47" s="427">
        <f t="shared" si="2"/>
        <v>127.23047399999999</v>
      </c>
      <c r="J47" s="426">
        <f t="shared" si="2"/>
        <v>120.955395</v>
      </c>
      <c r="K47" s="427">
        <f t="shared" si="2"/>
        <v>175.36180799999997</v>
      </c>
      <c r="L47" s="426">
        <f t="shared" si="2"/>
        <v>170.31845399999997</v>
      </c>
      <c r="M47" s="427">
        <f t="shared" si="2"/>
        <v>177.36392099999998</v>
      </c>
      <c r="N47" s="426">
        <f t="shared" si="2"/>
        <v>102.52878899999999</v>
      </c>
      <c r="O47" s="427">
        <f t="shared" si="2"/>
        <v>123.01573500000001</v>
      </c>
      <c r="P47" s="426">
        <f t="shared" si="2"/>
        <v>119.557947</v>
      </c>
      <c r="Q47" s="427">
        <f t="shared" si="2"/>
        <v>105.55211399999999</v>
      </c>
      <c r="R47" s="426">
        <f t="shared" si="2"/>
        <v>82.350893999999997</v>
      </c>
      <c r="S47" s="428">
        <f t="shared" si="2"/>
        <v>111.083679</v>
      </c>
    </row>
    <row r="48" spans="1:19" ht="11.45" customHeight="1">
      <c r="A48" s="381"/>
      <c r="B48" s="417">
        <f t="shared" si="3"/>
        <v>9</v>
      </c>
      <c r="C48" s="425">
        <f t="shared" si="2"/>
        <v>68.524220999999997</v>
      </c>
      <c r="D48" s="426">
        <f t="shared" si="2"/>
        <v>79.376837999999992</v>
      </c>
      <c r="E48" s="427">
        <f t="shared" si="2"/>
        <v>84.178325999999998</v>
      </c>
      <c r="F48" s="426">
        <f t="shared" si="2"/>
        <v>104.96984399999999</v>
      </c>
      <c r="G48" s="427">
        <f t="shared" si="2"/>
        <v>87.134465999999989</v>
      </c>
      <c r="H48" s="426">
        <f t="shared" si="2"/>
        <v>125.09846999999999</v>
      </c>
      <c r="I48" s="427">
        <f t="shared" si="2"/>
        <v>129.53267999999997</v>
      </c>
      <c r="J48" s="426">
        <f t="shared" si="2"/>
        <v>122.854491</v>
      </c>
      <c r="K48" s="427">
        <f t="shared" si="2"/>
        <v>178.14326699999998</v>
      </c>
      <c r="L48" s="426">
        <f t="shared" si="2"/>
        <v>174.555588</v>
      </c>
      <c r="M48" s="427">
        <f t="shared" si="2"/>
        <v>184.16304299999999</v>
      </c>
      <c r="N48" s="426">
        <f t="shared" si="2"/>
        <v>102.981168</v>
      </c>
      <c r="O48" s="427">
        <f t="shared" si="2"/>
        <v>129.00415799999999</v>
      </c>
      <c r="P48" s="426">
        <f t="shared" si="2"/>
        <v>120.65978099999998</v>
      </c>
      <c r="Q48" s="427">
        <f t="shared" si="2"/>
        <v>106.81071299999999</v>
      </c>
      <c r="R48" s="426">
        <f t="shared" si="2"/>
        <v>82.776398999999998</v>
      </c>
      <c r="S48" s="428">
        <f t="shared" si="2"/>
        <v>124.001115</v>
      </c>
    </row>
    <row r="49" spans="1:19" ht="11.45" customHeight="1" thickBot="1">
      <c r="A49" s="381"/>
      <c r="B49" s="433">
        <f t="shared" si="3"/>
        <v>10</v>
      </c>
      <c r="C49" s="434">
        <f t="shared" si="2"/>
        <v>68.990037000000001</v>
      </c>
      <c r="D49" s="435">
        <f t="shared" si="2"/>
        <v>79.865048999999999</v>
      </c>
      <c r="E49" s="436">
        <f t="shared" si="2"/>
        <v>85.745975999999999</v>
      </c>
      <c r="F49" s="435">
        <f t="shared" si="2"/>
        <v>106.74352799999998</v>
      </c>
      <c r="G49" s="436">
        <f t="shared" si="2"/>
        <v>88.567746</v>
      </c>
      <c r="H49" s="435">
        <f t="shared" si="2"/>
        <v>126.294363</v>
      </c>
      <c r="I49" s="436">
        <f t="shared" si="2"/>
        <v>133.87283099999999</v>
      </c>
      <c r="J49" s="435">
        <f t="shared" si="2"/>
        <v>123.32926500000001</v>
      </c>
      <c r="K49" s="436">
        <f t="shared" si="2"/>
        <v>178.74345299999999</v>
      </c>
      <c r="L49" s="435">
        <f t="shared" si="2"/>
        <v>175.290144</v>
      </c>
      <c r="M49" s="436">
        <f t="shared" si="2"/>
        <v>187.80446999999998</v>
      </c>
      <c r="N49" s="435">
        <f t="shared" si="2"/>
        <v>103.979985</v>
      </c>
      <c r="O49" s="436">
        <f t="shared" si="2"/>
        <v>129.61330199999998</v>
      </c>
      <c r="P49" s="435">
        <f t="shared" si="2"/>
        <v>121.72130399999999</v>
      </c>
      <c r="Q49" s="436">
        <f t="shared" si="2"/>
        <v>107.298924</v>
      </c>
      <c r="R49" s="435">
        <f t="shared" si="2"/>
        <v>84.142493999999999</v>
      </c>
      <c r="S49" s="437">
        <f t="shared" si="2"/>
        <v>130.200051</v>
      </c>
    </row>
    <row r="50" spans="1:19">
      <c r="A50" s="381"/>
      <c r="B50" s="381"/>
      <c r="C50" s="381"/>
      <c r="D50" s="381"/>
      <c r="E50" s="381"/>
      <c r="F50" s="381"/>
      <c r="G50" s="381"/>
      <c r="H50" s="381"/>
      <c r="I50" s="381"/>
      <c r="J50" s="381"/>
      <c r="K50" s="381"/>
      <c r="L50" s="381"/>
      <c r="M50" s="381"/>
      <c r="N50" s="381"/>
      <c r="O50" s="381"/>
      <c r="P50" s="381"/>
      <c r="Q50" s="381"/>
      <c r="R50" s="299"/>
      <c r="S50" s="299"/>
    </row>
    <row r="51" spans="1:19" ht="12.75" customHeight="1" thickBot="1">
      <c r="A51" s="381"/>
      <c r="B51" s="455" t="s">
        <v>4</v>
      </c>
      <c r="C51" s="405"/>
      <c r="D51" s="299"/>
      <c r="E51" s="452"/>
      <c r="F51" s="405"/>
      <c r="G51" s="381"/>
      <c r="H51" s="381"/>
      <c r="I51" s="381"/>
      <c r="J51" s="381"/>
      <c r="K51" s="381"/>
      <c r="L51" s="381"/>
      <c r="M51" s="381"/>
      <c r="N51" s="381"/>
      <c r="O51" s="381"/>
      <c r="P51" s="381"/>
      <c r="Q51" s="381"/>
      <c r="R51" s="299"/>
      <c r="S51" s="299"/>
    </row>
    <row r="52" spans="1:19" ht="15.75" thickBot="1">
      <c r="A52" s="439"/>
      <c r="B52" s="440"/>
      <c r="C52" s="815" t="s">
        <v>5</v>
      </c>
      <c r="D52" s="816"/>
      <c r="E52" s="816"/>
      <c r="F52" s="816"/>
      <c r="G52" s="816"/>
      <c r="H52" s="816"/>
      <c r="I52" s="816"/>
      <c r="J52" s="816"/>
      <c r="K52" s="816"/>
      <c r="L52" s="816"/>
      <c r="M52" s="816"/>
      <c r="N52" s="816"/>
      <c r="O52" s="816"/>
      <c r="P52" s="816"/>
      <c r="Q52" s="816"/>
      <c r="R52" s="816"/>
      <c r="S52" s="817"/>
    </row>
    <row r="53" spans="1:19" ht="15.75" thickBot="1">
      <c r="A53" s="439"/>
      <c r="B53" s="410"/>
      <c r="C53" s="492">
        <v>481</v>
      </c>
      <c r="D53" s="415">
        <v>482</v>
      </c>
      <c r="E53" s="493">
        <v>484</v>
      </c>
      <c r="F53" s="415">
        <v>401</v>
      </c>
      <c r="G53" s="493">
        <v>402</v>
      </c>
      <c r="H53" s="415">
        <v>403</v>
      </c>
      <c r="I53" s="493">
        <v>404</v>
      </c>
      <c r="J53" s="415">
        <v>405</v>
      </c>
      <c r="K53" s="493">
        <v>406</v>
      </c>
      <c r="L53" s="415">
        <v>407</v>
      </c>
      <c r="M53" s="493">
        <v>408</v>
      </c>
      <c r="N53" s="415">
        <v>409</v>
      </c>
      <c r="O53" s="493">
        <v>411</v>
      </c>
      <c r="P53" s="415">
        <v>412</v>
      </c>
      <c r="Q53" s="493">
        <v>413</v>
      </c>
      <c r="R53" s="415">
        <v>420</v>
      </c>
      <c r="S53" s="416">
        <v>421</v>
      </c>
    </row>
    <row r="54" spans="1:19" ht="12" customHeight="1">
      <c r="A54" s="439"/>
      <c r="B54" s="417">
        <v>1</v>
      </c>
      <c r="C54" s="441">
        <f>MAX((1-C$12)*C161,C$161*(1-C$19))</f>
        <v>40.469988000000001</v>
      </c>
      <c r="D54" s="442">
        <f t="shared" ref="D54:S54" si="4">MAX((1-D$12)*D161,D$161*(1-D$19))</f>
        <v>43.890854000000004</v>
      </c>
      <c r="E54" s="443">
        <f t="shared" si="4"/>
        <v>40.760190000000001</v>
      </c>
      <c r="F54" s="442">
        <f t="shared" si="4"/>
        <v>49.646526999999999</v>
      </c>
      <c r="G54" s="443">
        <f t="shared" si="4"/>
        <v>46.199279000000004</v>
      </c>
      <c r="H54" s="442">
        <f t="shared" si="4"/>
        <v>58.546055000000003</v>
      </c>
      <c r="I54" s="443">
        <f t="shared" si="4"/>
        <v>53.054201999999997</v>
      </c>
      <c r="J54" s="442">
        <f t="shared" si="4"/>
        <v>51.013993999999997</v>
      </c>
      <c r="K54" s="443">
        <f t="shared" si="4"/>
        <v>63.198080999999995</v>
      </c>
      <c r="L54" s="442">
        <f t="shared" si="4"/>
        <v>78.693108999999993</v>
      </c>
      <c r="M54" s="443">
        <f t="shared" si="4"/>
        <v>81.880933999999996</v>
      </c>
      <c r="N54" s="442">
        <f t="shared" si="4"/>
        <v>45.218747999999998</v>
      </c>
      <c r="O54" s="443">
        <f t="shared" si="4"/>
        <v>55.142776999999995</v>
      </c>
      <c r="P54" s="442">
        <f t="shared" si="4"/>
        <v>52.403446000000002</v>
      </c>
      <c r="Q54" s="443">
        <f t="shared" si="4"/>
        <v>46.845638000000001</v>
      </c>
      <c r="R54" s="442">
        <f t="shared" si="4"/>
        <v>43.886457</v>
      </c>
      <c r="S54" s="444">
        <f t="shared" si="4"/>
        <v>45.869503999999999</v>
      </c>
    </row>
    <row r="55" spans="1:19" ht="11.45" customHeight="1">
      <c r="A55" s="439"/>
      <c r="B55" s="417">
        <f t="shared" ref="B55:B93" si="5">+B54+1</f>
        <v>2</v>
      </c>
      <c r="C55" s="425">
        <f t="shared" ref="C55:S69" si="6">MAX((1-C$12)*C162,C$161*(1-C$19))</f>
        <v>44.515228</v>
      </c>
      <c r="D55" s="426">
        <f t="shared" si="6"/>
        <v>48.410969999999999</v>
      </c>
      <c r="E55" s="427">
        <f t="shared" si="6"/>
        <v>45.834327999999999</v>
      </c>
      <c r="F55" s="426">
        <f t="shared" si="6"/>
        <v>55.859487999999999</v>
      </c>
      <c r="G55" s="427">
        <f t="shared" si="6"/>
        <v>49.839995000000002</v>
      </c>
      <c r="H55" s="426">
        <f t="shared" si="6"/>
        <v>69.07687</v>
      </c>
      <c r="I55" s="427">
        <f t="shared" si="6"/>
        <v>64.811779999999999</v>
      </c>
      <c r="J55" s="426">
        <f t="shared" si="6"/>
        <v>59.179223</v>
      </c>
      <c r="K55" s="427">
        <f t="shared" si="6"/>
        <v>76.006541999999996</v>
      </c>
      <c r="L55" s="426">
        <f t="shared" si="6"/>
        <v>89.637242000000001</v>
      </c>
      <c r="M55" s="427">
        <f t="shared" si="6"/>
        <v>90.340761999999998</v>
      </c>
      <c r="N55" s="426">
        <f t="shared" si="6"/>
        <v>51.409723999999997</v>
      </c>
      <c r="O55" s="427">
        <f t="shared" si="6"/>
        <v>62.775969000000003</v>
      </c>
      <c r="P55" s="426">
        <f t="shared" si="6"/>
        <v>60.049828999999995</v>
      </c>
      <c r="Q55" s="427">
        <f t="shared" si="6"/>
        <v>53.902822999999998</v>
      </c>
      <c r="R55" s="426">
        <f t="shared" si="6"/>
        <v>47.346896000000001</v>
      </c>
      <c r="S55" s="428">
        <f t="shared" si="6"/>
        <v>56.826827999999999</v>
      </c>
    </row>
    <row r="56" spans="1:19" ht="11.45" customHeight="1">
      <c r="A56" s="439"/>
      <c r="B56" s="417">
        <f t="shared" si="5"/>
        <v>3</v>
      </c>
      <c r="C56" s="425">
        <f t="shared" si="6"/>
        <v>49.646526999999999</v>
      </c>
      <c r="D56" s="426">
        <f t="shared" si="6"/>
        <v>52.860733999999994</v>
      </c>
      <c r="E56" s="427">
        <f t="shared" si="6"/>
        <v>50.983215000000001</v>
      </c>
      <c r="F56" s="426">
        <f t="shared" si="6"/>
        <v>64.745824999999996</v>
      </c>
      <c r="G56" s="427">
        <f t="shared" si="6"/>
        <v>54.619533999999994</v>
      </c>
      <c r="H56" s="426">
        <f t="shared" si="6"/>
        <v>77.009057999999996</v>
      </c>
      <c r="I56" s="427">
        <f t="shared" si="6"/>
        <v>74.445606999999995</v>
      </c>
      <c r="J56" s="426">
        <f t="shared" si="6"/>
        <v>68.390937999999991</v>
      </c>
      <c r="K56" s="427">
        <f t="shared" si="6"/>
        <v>88.911737000000002</v>
      </c>
      <c r="L56" s="426">
        <f t="shared" si="6"/>
        <v>108.04308399999999</v>
      </c>
      <c r="M56" s="427">
        <f t="shared" si="6"/>
        <v>102.73150800000001</v>
      </c>
      <c r="N56" s="426">
        <f t="shared" si="6"/>
        <v>60.617042000000005</v>
      </c>
      <c r="O56" s="427">
        <f t="shared" si="6"/>
        <v>70.022224999999992</v>
      </c>
      <c r="P56" s="426">
        <f t="shared" si="6"/>
        <v>67.524728999999994</v>
      </c>
      <c r="Q56" s="427">
        <f t="shared" si="6"/>
        <v>61.773453000000003</v>
      </c>
      <c r="R56" s="426">
        <f t="shared" si="6"/>
        <v>51.888997000000003</v>
      </c>
      <c r="S56" s="428">
        <f t="shared" si="6"/>
        <v>61.131490999999997</v>
      </c>
    </row>
    <row r="57" spans="1:19" ht="11.45" customHeight="1">
      <c r="A57" s="439"/>
      <c r="B57" s="417">
        <f t="shared" si="5"/>
        <v>4</v>
      </c>
      <c r="C57" s="425">
        <f t="shared" si="6"/>
        <v>54.676695000000002</v>
      </c>
      <c r="D57" s="426">
        <f t="shared" si="6"/>
        <v>58.106355000000001</v>
      </c>
      <c r="E57" s="427">
        <f t="shared" si="6"/>
        <v>57.301703999999994</v>
      </c>
      <c r="F57" s="426">
        <f t="shared" si="6"/>
        <v>75.237066999999996</v>
      </c>
      <c r="G57" s="427">
        <f t="shared" si="6"/>
        <v>61.351340999999998</v>
      </c>
      <c r="H57" s="426">
        <f t="shared" si="6"/>
        <v>87.553063999999992</v>
      </c>
      <c r="I57" s="427">
        <f t="shared" si="6"/>
        <v>86.317506999999992</v>
      </c>
      <c r="J57" s="426">
        <f t="shared" si="6"/>
        <v>77.870869999999996</v>
      </c>
      <c r="K57" s="427">
        <f t="shared" si="6"/>
        <v>103.90111</v>
      </c>
      <c r="L57" s="426">
        <f t="shared" si="6"/>
        <v>126.12794500000001</v>
      </c>
      <c r="M57" s="427">
        <f t="shared" si="6"/>
        <v>122.10029299999999</v>
      </c>
      <c r="N57" s="426">
        <f t="shared" si="6"/>
        <v>70.272853999999995</v>
      </c>
      <c r="O57" s="427">
        <f t="shared" si="6"/>
        <v>76.978278999999986</v>
      </c>
      <c r="P57" s="426">
        <f t="shared" si="6"/>
        <v>75.751515999999995</v>
      </c>
      <c r="Q57" s="427">
        <f t="shared" si="6"/>
        <v>71.926125999999996</v>
      </c>
      <c r="R57" s="426">
        <f t="shared" si="6"/>
        <v>58.282235</v>
      </c>
      <c r="S57" s="428">
        <f t="shared" si="6"/>
        <v>68.966944999999996</v>
      </c>
    </row>
    <row r="58" spans="1:19" ht="11.45" customHeight="1">
      <c r="A58" s="439"/>
      <c r="B58" s="448">
        <f t="shared" si="5"/>
        <v>5</v>
      </c>
      <c r="C58" s="429">
        <f t="shared" si="6"/>
        <v>61.096315000000004</v>
      </c>
      <c r="D58" s="430">
        <f t="shared" si="6"/>
        <v>69.287925999999999</v>
      </c>
      <c r="E58" s="431">
        <f t="shared" si="6"/>
        <v>65.308640999999994</v>
      </c>
      <c r="F58" s="430">
        <f t="shared" si="6"/>
        <v>87.781708000000009</v>
      </c>
      <c r="G58" s="431">
        <f t="shared" si="6"/>
        <v>69.195588999999998</v>
      </c>
      <c r="H58" s="430">
        <f t="shared" si="6"/>
        <v>94.878466000000003</v>
      </c>
      <c r="I58" s="431">
        <f t="shared" si="6"/>
        <v>97.353977</v>
      </c>
      <c r="J58" s="430">
        <f t="shared" si="6"/>
        <v>92.561246999999995</v>
      </c>
      <c r="K58" s="431">
        <f t="shared" si="6"/>
        <v>115.22778199999999</v>
      </c>
      <c r="L58" s="430">
        <f t="shared" si="6"/>
        <v>139.97849500000001</v>
      </c>
      <c r="M58" s="431">
        <f t="shared" si="6"/>
        <v>137.01931400000001</v>
      </c>
      <c r="N58" s="430">
        <f t="shared" si="6"/>
        <v>85.266624000000007</v>
      </c>
      <c r="O58" s="431">
        <f t="shared" si="6"/>
        <v>92.029210000000006</v>
      </c>
      <c r="P58" s="430">
        <f t="shared" si="6"/>
        <v>91.879711999999998</v>
      </c>
      <c r="Q58" s="431">
        <f t="shared" si="6"/>
        <v>90.951944999999995</v>
      </c>
      <c r="R58" s="430">
        <f t="shared" si="6"/>
        <v>65.73514999999999</v>
      </c>
      <c r="S58" s="432">
        <f t="shared" si="6"/>
        <v>77.096997999999999</v>
      </c>
    </row>
    <row r="59" spans="1:19" ht="11.45" customHeight="1">
      <c r="A59" s="439"/>
      <c r="B59" s="417">
        <f t="shared" si="5"/>
        <v>6</v>
      </c>
      <c r="C59" s="425">
        <f t="shared" si="6"/>
        <v>63.114537999999996</v>
      </c>
      <c r="D59" s="426">
        <f t="shared" si="6"/>
        <v>72.295473999999999</v>
      </c>
      <c r="E59" s="427">
        <f t="shared" si="6"/>
        <v>72.216328000000004</v>
      </c>
      <c r="F59" s="426">
        <f t="shared" si="6"/>
        <v>92.917403999999991</v>
      </c>
      <c r="G59" s="427">
        <f t="shared" si="6"/>
        <v>75.135936000000001</v>
      </c>
      <c r="H59" s="426">
        <f t="shared" si="6"/>
        <v>102.52045199999999</v>
      </c>
      <c r="I59" s="427">
        <f t="shared" si="6"/>
        <v>106.543707</v>
      </c>
      <c r="J59" s="426">
        <f t="shared" si="6"/>
        <v>97.472695999999999</v>
      </c>
      <c r="K59" s="427">
        <f t="shared" si="6"/>
        <v>130.18197899999998</v>
      </c>
      <c r="L59" s="426">
        <f t="shared" si="6"/>
        <v>148.31081</v>
      </c>
      <c r="M59" s="427">
        <f t="shared" si="6"/>
        <v>145.751756</v>
      </c>
      <c r="N59" s="426">
        <f t="shared" si="6"/>
        <v>90.802446999999987</v>
      </c>
      <c r="O59" s="427">
        <f t="shared" si="6"/>
        <v>101.434393</v>
      </c>
      <c r="P59" s="426">
        <f t="shared" si="6"/>
        <v>100.42308300000001</v>
      </c>
      <c r="Q59" s="427">
        <f t="shared" si="6"/>
        <v>95.472060999999997</v>
      </c>
      <c r="R59" s="426">
        <f t="shared" si="6"/>
        <v>71.380898000000002</v>
      </c>
      <c r="S59" s="428">
        <f t="shared" si="6"/>
        <v>89.777946</v>
      </c>
    </row>
    <row r="60" spans="1:19" ht="11.45" customHeight="1">
      <c r="A60" s="439"/>
      <c r="B60" s="417">
        <f t="shared" si="5"/>
        <v>7</v>
      </c>
      <c r="C60" s="425">
        <f t="shared" si="6"/>
        <v>64.737030999999988</v>
      </c>
      <c r="D60" s="426">
        <f t="shared" si="6"/>
        <v>74.036685999999989</v>
      </c>
      <c r="E60" s="427">
        <f t="shared" si="6"/>
        <v>77.105792000000008</v>
      </c>
      <c r="F60" s="426">
        <f t="shared" si="6"/>
        <v>98.268552999999997</v>
      </c>
      <c r="G60" s="427">
        <f t="shared" si="6"/>
        <v>80.447512000000003</v>
      </c>
      <c r="H60" s="426">
        <f t="shared" si="6"/>
        <v>112.38731999999999</v>
      </c>
      <c r="I60" s="427">
        <f t="shared" si="6"/>
        <v>115.97087499999999</v>
      </c>
      <c r="J60" s="426">
        <f t="shared" si="6"/>
        <v>106.104007</v>
      </c>
      <c r="K60" s="427">
        <f t="shared" si="6"/>
        <v>144.60853599999999</v>
      </c>
      <c r="L60" s="426">
        <f t="shared" si="6"/>
        <v>159.50117499999999</v>
      </c>
      <c r="M60" s="427">
        <f t="shared" si="6"/>
        <v>162.614251</v>
      </c>
      <c r="N60" s="426">
        <f t="shared" si="6"/>
        <v>96.320681999999991</v>
      </c>
      <c r="O60" s="427">
        <f t="shared" si="6"/>
        <v>109.595225</v>
      </c>
      <c r="P60" s="426">
        <f t="shared" si="6"/>
        <v>111.046235</v>
      </c>
      <c r="Q60" s="427">
        <f t="shared" si="6"/>
        <v>100.63853599999999</v>
      </c>
      <c r="R60" s="426">
        <f t="shared" si="6"/>
        <v>76.424256999999997</v>
      </c>
      <c r="S60" s="428">
        <f t="shared" si="6"/>
        <v>99.653608000000006</v>
      </c>
    </row>
    <row r="61" spans="1:19" ht="11.45" customHeight="1">
      <c r="A61" s="439"/>
      <c r="B61" s="417">
        <f t="shared" si="5"/>
        <v>8</v>
      </c>
      <c r="C61" s="425">
        <f t="shared" si="6"/>
        <v>66.790430000000001</v>
      </c>
      <c r="D61" s="426">
        <f t="shared" si="6"/>
        <v>76.279155999999986</v>
      </c>
      <c r="E61" s="427">
        <f t="shared" si="6"/>
        <v>82.017240999999999</v>
      </c>
      <c r="F61" s="426">
        <f t="shared" si="6"/>
        <v>102.57761299999999</v>
      </c>
      <c r="G61" s="427">
        <f t="shared" si="6"/>
        <v>85.099537999999995</v>
      </c>
      <c r="H61" s="426">
        <f t="shared" si="6"/>
        <v>120.27114100000001</v>
      </c>
      <c r="I61" s="427">
        <f t="shared" si="6"/>
        <v>124.90118199999999</v>
      </c>
      <c r="J61" s="426">
        <f t="shared" si="6"/>
        <v>118.74098499999999</v>
      </c>
      <c r="K61" s="427">
        <f t="shared" si="6"/>
        <v>172.15134399999999</v>
      </c>
      <c r="L61" s="426">
        <f t="shared" si="6"/>
        <v>167.200322</v>
      </c>
      <c r="M61" s="427">
        <f t="shared" si="6"/>
        <v>174.116803</v>
      </c>
      <c r="N61" s="426">
        <f t="shared" si="6"/>
        <v>100.65172699999999</v>
      </c>
      <c r="O61" s="427">
        <f t="shared" si="6"/>
        <v>120.76360500000001</v>
      </c>
      <c r="P61" s="426">
        <f t="shared" si="6"/>
        <v>117.36912099999999</v>
      </c>
      <c r="Q61" s="427">
        <f t="shared" si="6"/>
        <v>103.61970199999999</v>
      </c>
      <c r="R61" s="426">
        <f t="shared" si="6"/>
        <v>80.843242000000004</v>
      </c>
      <c r="S61" s="428">
        <f t="shared" si="6"/>
        <v>109.049997</v>
      </c>
    </row>
    <row r="62" spans="1:19" ht="11.45" customHeight="1">
      <c r="A62" s="439"/>
      <c r="B62" s="417">
        <f t="shared" si="5"/>
        <v>9</v>
      </c>
      <c r="C62" s="425">
        <f t="shared" si="6"/>
        <v>67.269703000000007</v>
      </c>
      <c r="D62" s="426">
        <f t="shared" si="6"/>
        <v>77.923633999999993</v>
      </c>
      <c r="E62" s="427">
        <f t="shared" si="6"/>
        <v>82.63721799999999</v>
      </c>
      <c r="F62" s="426">
        <f t="shared" si="6"/>
        <v>103.048092</v>
      </c>
      <c r="G62" s="427">
        <f t="shared" si="6"/>
        <v>85.539237999999997</v>
      </c>
      <c r="H62" s="426">
        <f t="shared" si="6"/>
        <v>122.80821</v>
      </c>
      <c r="I62" s="427">
        <f t="shared" si="6"/>
        <v>127.16123999999999</v>
      </c>
      <c r="J62" s="426">
        <f t="shared" si="6"/>
        <v>120.60531300000001</v>
      </c>
      <c r="K62" s="427">
        <f t="shared" si="6"/>
        <v>174.88188099999999</v>
      </c>
      <c r="L62" s="426">
        <f t="shared" si="6"/>
        <v>171.35988399999999</v>
      </c>
      <c r="M62" s="427">
        <f t="shared" si="6"/>
        <v>180.791449</v>
      </c>
      <c r="N62" s="426">
        <f t="shared" si="6"/>
        <v>101.09582400000001</v>
      </c>
      <c r="O62" s="427">
        <f t="shared" si="6"/>
        <v>126.64239399999998</v>
      </c>
      <c r="P62" s="426">
        <f t="shared" si="6"/>
        <v>118.45078299999999</v>
      </c>
      <c r="Q62" s="427">
        <f t="shared" si="6"/>
        <v>104.85525899999999</v>
      </c>
      <c r="R62" s="426">
        <f t="shared" si="6"/>
        <v>81.260956999999991</v>
      </c>
      <c r="S62" s="428">
        <f t="shared" si="6"/>
        <v>121.73094500000001</v>
      </c>
    </row>
    <row r="63" spans="1:19" ht="11.45" customHeight="1">
      <c r="A63" s="439"/>
      <c r="B63" s="448">
        <f t="shared" si="5"/>
        <v>10</v>
      </c>
      <c r="C63" s="429">
        <f t="shared" si="6"/>
        <v>67.726990999999998</v>
      </c>
      <c r="D63" s="430">
        <f t="shared" si="6"/>
        <v>78.402906999999999</v>
      </c>
      <c r="E63" s="431">
        <f t="shared" si="6"/>
        <v>84.17616799999999</v>
      </c>
      <c r="F63" s="430">
        <f t="shared" si="6"/>
        <v>104.78930399999999</v>
      </c>
      <c r="G63" s="431">
        <f t="shared" si="6"/>
        <v>86.946278000000007</v>
      </c>
      <c r="H63" s="430">
        <f t="shared" si="6"/>
        <v>123.98220900000001</v>
      </c>
      <c r="I63" s="431">
        <f t="shared" si="6"/>
        <v>131.421933</v>
      </c>
      <c r="J63" s="430">
        <f t="shared" si="6"/>
        <v>121.07139500000001</v>
      </c>
      <c r="K63" s="431">
        <f t="shared" si="6"/>
        <v>175.47107899999997</v>
      </c>
      <c r="L63" s="430">
        <f t="shared" si="6"/>
        <v>172.08099200000001</v>
      </c>
      <c r="M63" s="431">
        <f t="shared" si="6"/>
        <v>184.36621</v>
      </c>
      <c r="N63" s="430">
        <f t="shared" si="6"/>
        <v>102.07635499999999</v>
      </c>
      <c r="O63" s="431">
        <f t="shared" si="6"/>
        <v>127.24038599999999</v>
      </c>
      <c r="P63" s="430">
        <f t="shared" si="6"/>
        <v>119.49287199999999</v>
      </c>
      <c r="Q63" s="431">
        <f t="shared" si="6"/>
        <v>105.334532</v>
      </c>
      <c r="R63" s="430">
        <f t="shared" si="6"/>
        <v>82.602041999999997</v>
      </c>
      <c r="S63" s="432">
        <f t="shared" si="6"/>
        <v>127.81639299999999</v>
      </c>
    </row>
    <row r="64" spans="1:19" ht="11.45" customHeight="1">
      <c r="A64" s="439"/>
      <c r="B64" s="417">
        <f t="shared" si="5"/>
        <v>11</v>
      </c>
      <c r="C64" s="425">
        <f t="shared" si="6"/>
        <v>69.318704999999994</v>
      </c>
      <c r="D64" s="426">
        <f t="shared" si="6"/>
        <v>79.875901999999996</v>
      </c>
      <c r="E64" s="427">
        <f t="shared" si="6"/>
        <v>86.849543999999995</v>
      </c>
      <c r="F64" s="426">
        <f t="shared" si="6"/>
        <v>106.306269</v>
      </c>
      <c r="G64" s="427">
        <f t="shared" si="6"/>
        <v>91.132221999999999</v>
      </c>
      <c r="H64" s="426">
        <f t="shared" si="6"/>
        <v>125.301309</v>
      </c>
      <c r="I64" s="427">
        <f t="shared" si="6"/>
        <v>132.93450099999998</v>
      </c>
      <c r="J64" s="426">
        <f t="shared" si="6"/>
        <v>125.859728</v>
      </c>
      <c r="K64" s="427">
        <f t="shared" si="6"/>
        <v>182.32160500000001</v>
      </c>
      <c r="L64" s="426">
        <f t="shared" si="6"/>
        <v>174.939042</v>
      </c>
      <c r="M64" s="427">
        <f t="shared" si="6"/>
        <v>184.79271899999998</v>
      </c>
      <c r="N64" s="426">
        <f t="shared" si="6"/>
        <v>105.68629199999999</v>
      </c>
      <c r="O64" s="427">
        <f t="shared" si="6"/>
        <v>128.735366</v>
      </c>
      <c r="P64" s="426">
        <f t="shared" si="6"/>
        <v>123.68321300000001</v>
      </c>
      <c r="Q64" s="427">
        <f t="shared" si="6"/>
        <v>107.32637299999999</v>
      </c>
      <c r="R64" s="426">
        <f t="shared" si="6"/>
        <v>86.576930000000004</v>
      </c>
      <c r="S64" s="428">
        <f t="shared" si="6"/>
        <v>134.47784799999999</v>
      </c>
    </row>
    <row r="65" spans="1:19" ht="11.45" customHeight="1">
      <c r="A65" s="439"/>
      <c r="B65" s="417">
        <f t="shared" si="5"/>
        <v>12</v>
      </c>
      <c r="C65" s="425">
        <f t="shared" si="6"/>
        <v>70.132149999999996</v>
      </c>
      <c r="D65" s="426">
        <f t="shared" si="6"/>
        <v>80.737713999999997</v>
      </c>
      <c r="E65" s="427">
        <f t="shared" si="6"/>
        <v>89.782342999999997</v>
      </c>
      <c r="F65" s="426">
        <f t="shared" si="6"/>
        <v>109.718341</v>
      </c>
      <c r="G65" s="427">
        <f t="shared" si="6"/>
        <v>94.931229999999999</v>
      </c>
      <c r="H65" s="426">
        <f t="shared" si="6"/>
        <v>127.170034</v>
      </c>
      <c r="I65" s="427">
        <f t="shared" si="6"/>
        <v>135.431997</v>
      </c>
      <c r="J65" s="426">
        <f t="shared" si="6"/>
        <v>128.81451199999998</v>
      </c>
      <c r="K65" s="427">
        <f t="shared" si="6"/>
        <v>183.65829299999999</v>
      </c>
      <c r="L65" s="426">
        <f t="shared" si="6"/>
        <v>180.369337</v>
      </c>
      <c r="M65" s="427">
        <f t="shared" si="6"/>
        <v>191.616863</v>
      </c>
      <c r="N65" s="426">
        <f t="shared" si="6"/>
        <v>108.755398</v>
      </c>
      <c r="O65" s="427">
        <f t="shared" si="6"/>
        <v>133.05761699999999</v>
      </c>
      <c r="P65" s="426">
        <f t="shared" si="6"/>
        <v>126.18070900000001</v>
      </c>
      <c r="Q65" s="427">
        <f t="shared" si="6"/>
        <v>109.30502299999999</v>
      </c>
      <c r="R65" s="426">
        <f t="shared" si="6"/>
        <v>90.182469999999995</v>
      </c>
      <c r="S65" s="428">
        <f t="shared" si="6"/>
        <v>144.168836</v>
      </c>
    </row>
    <row r="66" spans="1:19" ht="11.45" customHeight="1">
      <c r="A66" s="439"/>
      <c r="B66" s="417">
        <f t="shared" si="5"/>
        <v>13</v>
      </c>
      <c r="C66" s="425">
        <f t="shared" si="6"/>
        <v>85.899792000000005</v>
      </c>
      <c r="D66" s="426">
        <f t="shared" si="6"/>
        <v>100.19004200000001</v>
      </c>
      <c r="E66" s="427">
        <f t="shared" si="6"/>
        <v>106.09961</v>
      </c>
      <c r="F66" s="426">
        <f t="shared" si="6"/>
        <v>125.23095699999999</v>
      </c>
      <c r="G66" s="427">
        <f t="shared" si="6"/>
        <v>99.723960000000005</v>
      </c>
      <c r="H66" s="426">
        <f t="shared" si="6"/>
        <v>147.43141</v>
      </c>
      <c r="I66" s="427">
        <f t="shared" si="6"/>
        <v>164.93146999999999</v>
      </c>
      <c r="J66" s="426">
        <f t="shared" si="6"/>
        <v>152.263713</v>
      </c>
      <c r="K66" s="427">
        <f t="shared" si="6"/>
        <v>222.56734599999999</v>
      </c>
      <c r="L66" s="426">
        <f t="shared" si="6"/>
        <v>209.587402</v>
      </c>
      <c r="M66" s="427">
        <f t="shared" si="6"/>
        <v>230.63144399999999</v>
      </c>
      <c r="N66" s="426">
        <f t="shared" si="6"/>
        <v>131.06137899999999</v>
      </c>
      <c r="O66" s="427">
        <f t="shared" si="6"/>
        <v>152.47916599999999</v>
      </c>
      <c r="P66" s="426">
        <f t="shared" si="6"/>
        <v>153.697135</v>
      </c>
      <c r="Q66" s="427">
        <f t="shared" si="6"/>
        <v>130.24353699999998</v>
      </c>
      <c r="R66" s="426">
        <f t="shared" si="6"/>
        <v>94.737762000000004</v>
      </c>
      <c r="S66" s="428">
        <f t="shared" si="6"/>
        <v>150.59285299999999</v>
      </c>
    </row>
    <row r="67" spans="1:19" ht="11.45" customHeight="1">
      <c r="A67" s="439"/>
      <c r="B67" s="417">
        <f t="shared" si="5"/>
        <v>14</v>
      </c>
      <c r="C67" s="425">
        <f t="shared" si="6"/>
        <v>92.411749</v>
      </c>
      <c r="D67" s="426">
        <f t="shared" si="6"/>
        <v>105.404884</v>
      </c>
      <c r="E67" s="427">
        <f t="shared" si="6"/>
        <v>117.71648400000001</v>
      </c>
      <c r="F67" s="426">
        <f t="shared" si="6"/>
        <v>142.21217099999998</v>
      </c>
      <c r="G67" s="427">
        <f t="shared" si="6"/>
        <v>104.16493</v>
      </c>
      <c r="H67" s="426">
        <f t="shared" si="6"/>
        <v>162.81651300000001</v>
      </c>
      <c r="I67" s="427">
        <f t="shared" si="6"/>
        <v>186.75817799999999</v>
      </c>
      <c r="J67" s="426">
        <f t="shared" si="6"/>
        <v>165.34039100000001</v>
      </c>
      <c r="K67" s="427">
        <f t="shared" si="6"/>
        <v>239.34190100000001</v>
      </c>
      <c r="L67" s="426">
        <f t="shared" si="6"/>
        <v>238.88021599999999</v>
      </c>
      <c r="M67" s="427">
        <f t="shared" si="6"/>
        <v>256.46821599999998</v>
      </c>
      <c r="N67" s="426">
        <f t="shared" si="6"/>
        <v>142.68704699999998</v>
      </c>
      <c r="O67" s="427">
        <f t="shared" si="6"/>
        <v>185.74247099999999</v>
      </c>
      <c r="P67" s="426">
        <f t="shared" si="6"/>
        <v>172.47232499999998</v>
      </c>
      <c r="Q67" s="427">
        <f t="shared" si="6"/>
        <v>139.19143199999999</v>
      </c>
      <c r="R67" s="426">
        <f t="shared" si="6"/>
        <v>98.958882000000003</v>
      </c>
      <c r="S67" s="428">
        <f t="shared" si="6"/>
        <v>156.69149200000001</v>
      </c>
    </row>
    <row r="68" spans="1:19" ht="11.45" customHeight="1">
      <c r="A68" s="439"/>
      <c r="B68" s="448">
        <f t="shared" si="5"/>
        <v>15</v>
      </c>
      <c r="C68" s="429">
        <f t="shared" si="6"/>
        <v>95.999701000000002</v>
      </c>
      <c r="D68" s="430">
        <f t="shared" si="6"/>
        <v>108.95326299999999</v>
      </c>
      <c r="E68" s="431">
        <f t="shared" si="6"/>
        <v>125.99163800000001</v>
      </c>
      <c r="F68" s="430">
        <f t="shared" si="6"/>
        <v>147.106032</v>
      </c>
      <c r="G68" s="431">
        <f t="shared" si="6"/>
        <v>115.614718</v>
      </c>
      <c r="H68" s="430">
        <f t="shared" si="6"/>
        <v>172.81968800000001</v>
      </c>
      <c r="I68" s="431">
        <f t="shared" si="6"/>
        <v>199.50508099999999</v>
      </c>
      <c r="J68" s="430">
        <f t="shared" si="6"/>
        <v>190.631935</v>
      </c>
      <c r="K68" s="431">
        <f t="shared" si="6"/>
        <v>251.781014</v>
      </c>
      <c r="L68" s="430">
        <f t="shared" si="6"/>
        <v>258.97010899999998</v>
      </c>
      <c r="M68" s="431">
        <f t="shared" si="6"/>
        <v>259.71320199999997</v>
      </c>
      <c r="N68" s="430">
        <f t="shared" si="6"/>
        <v>147.85791899999998</v>
      </c>
      <c r="O68" s="431">
        <f t="shared" si="6"/>
        <v>189.43595099999999</v>
      </c>
      <c r="P68" s="430">
        <f t="shared" si="6"/>
        <v>180.94094699999999</v>
      </c>
      <c r="Q68" s="431">
        <f t="shared" si="6"/>
        <v>146.890579</v>
      </c>
      <c r="R68" s="430">
        <f t="shared" si="6"/>
        <v>109.832663</v>
      </c>
      <c r="S68" s="432">
        <f t="shared" si="6"/>
        <v>165.74051799999998</v>
      </c>
    </row>
    <row r="69" spans="1:19" ht="11.45" customHeight="1">
      <c r="A69" s="439"/>
      <c r="B69" s="417">
        <f t="shared" si="5"/>
        <v>16</v>
      </c>
      <c r="C69" s="425">
        <f t="shared" si="6"/>
        <v>99.570065</v>
      </c>
      <c r="D69" s="426">
        <f t="shared" si="6"/>
        <v>112.510436</v>
      </c>
      <c r="E69" s="427">
        <f t="shared" si="6"/>
        <v>126.818274</v>
      </c>
      <c r="F69" s="426">
        <f t="shared" si="6"/>
        <v>152.27250699999999</v>
      </c>
      <c r="G69" s="427">
        <f t="shared" si="6"/>
        <v>122.98848699999999</v>
      </c>
      <c r="H69" s="426">
        <f t="shared" si="6"/>
        <v>180.06594399999997</v>
      </c>
      <c r="I69" s="427">
        <f t="shared" si="6"/>
        <v>207.551591</v>
      </c>
      <c r="J69" s="426">
        <f t="shared" si="6"/>
        <v>194.729939</v>
      </c>
      <c r="K69" s="427">
        <f t="shared" si="6"/>
        <v>281.62345299999998</v>
      </c>
      <c r="L69" s="426">
        <f t="shared" si="6"/>
        <v>295.13983100000002</v>
      </c>
      <c r="M69" s="427">
        <f t="shared" si="6"/>
        <v>281.87847900000003</v>
      </c>
      <c r="N69" s="426">
        <f t="shared" si="6"/>
        <v>153.77628100000001</v>
      </c>
      <c r="O69" s="427">
        <f t="shared" si="6"/>
        <v>196.84049899999999</v>
      </c>
      <c r="P69" s="426">
        <f t="shared" si="6"/>
        <v>190.35492400000001</v>
      </c>
      <c r="Q69" s="427">
        <f t="shared" si="6"/>
        <v>153.868618</v>
      </c>
      <c r="R69" s="426">
        <f t="shared" si="6"/>
        <v>116.841481</v>
      </c>
      <c r="S69" s="428">
        <f t="shared" si="6"/>
        <v>173.64192700000001</v>
      </c>
    </row>
    <row r="70" spans="1:19" ht="11.45" customHeight="1">
      <c r="A70" s="439"/>
      <c r="B70" s="417">
        <f t="shared" si="5"/>
        <v>17</v>
      </c>
      <c r="C70" s="425">
        <f t="shared" ref="C70:S84" si="7">MAX((1-C$12)*C177,C$161*(1-C$19))</f>
        <v>102.436909</v>
      </c>
      <c r="D70" s="426">
        <f t="shared" si="7"/>
        <v>115.80378899999999</v>
      </c>
      <c r="E70" s="427">
        <f t="shared" si="7"/>
        <v>127.29754699999999</v>
      </c>
      <c r="F70" s="426">
        <f t="shared" si="7"/>
        <v>155.45593500000001</v>
      </c>
      <c r="G70" s="427">
        <f t="shared" si="7"/>
        <v>123.83710799999999</v>
      </c>
      <c r="H70" s="426">
        <f t="shared" si="7"/>
        <v>180.78265500000001</v>
      </c>
      <c r="I70" s="427">
        <f t="shared" si="7"/>
        <v>213.67661200000001</v>
      </c>
      <c r="J70" s="426">
        <f t="shared" si="7"/>
        <v>195.15644800000001</v>
      </c>
      <c r="K70" s="427">
        <f t="shared" si="7"/>
        <v>283.883511</v>
      </c>
      <c r="L70" s="426">
        <f t="shared" si="7"/>
        <v>298.74976800000002</v>
      </c>
      <c r="M70" s="427">
        <f t="shared" si="7"/>
        <v>300.75479999999999</v>
      </c>
      <c r="N70" s="426">
        <f t="shared" si="7"/>
        <v>158.94715299999999</v>
      </c>
      <c r="O70" s="427">
        <f t="shared" si="7"/>
        <v>198.66965099999999</v>
      </c>
      <c r="P70" s="426">
        <f t="shared" si="7"/>
        <v>195.530193</v>
      </c>
      <c r="Q70" s="427">
        <f t="shared" si="7"/>
        <v>154.71723900000001</v>
      </c>
      <c r="R70" s="426">
        <f t="shared" si="7"/>
        <v>117.641735</v>
      </c>
      <c r="S70" s="428">
        <f t="shared" si="7"/>
        <v>180.118708</v>
      </c>
    </row>
    <row r="71" spans="1:19" ht="11.45" customHeight="1">
      <c r="A71" s="439"/>
      <c r="B71" s="417">
        <f t="shared" si="5"/>
        <v>18</v>
      </c>
      <c r="C71" s="425">
        <f t="shared" si="7"/>
        <v>104.54746900000001</v>
      </c>
      <c r="D71" s="426">
        <f t="shared" si="7"/>
        <v>116.28306199999999</v>
      </c>
      <c r="E71" s="427">
        <f t="shared" si="7"/>
        <v>127.781217</v>
      </c>
      <c r="F71" s="426">
        <f t="shared" si="7"/>
        <v>155.88244399999999</v>
      </c>
      <c r="G71" s="427">
        <f t="shared" si="7"/>
        <v>124.60658299999999</v>
      </c>
      <c r="H71" s="426">
        <f t="shared" si="7"/>
        <v>181.26632499999999</v>
      </c>
      <c r="I71" s="427">
        <f t="shared" si="7"/>
        <v>214.27900099999999</v>
      </c>
      <c r="J71" s="426">
        <f t="shared" si="7"/>
        <v>195.58295699999999</v>
      </c>
      <c r="K71" s="427">
        <f t="shared" si="7"/>
        <v>293.82073099999997</v>
      </c>
      <c r="L71" s="426">
        <f t="shared" si="7"/>
        <v>307.82077900000002</v>
      </c>
      <c r="M71" s="427">
        <f t="shared" si="7"/>
        <v>316.88299599999999</v>
      </c>
      <c r="N71" s="426">
        <f t="shared" si="7"/>
        <v>160.24866499999999</v>
      </c>
      <c r="O71" s="427">
        <f t="shared" si="7"/>
        <v>199.09616</v>
      </c>
      <c r="P71" s="426">
        <f t="shared" si="7"/>
        <v>196.009466</v>
      </c>
      <c r="Q71" s="427">
        <f t="shared" si="7"/>
        <v>155.17452700000001</v>
      </c>
      <c r="R71" s="426">
        <f t="shared" si="7"/>
        <v>118.380431</v>
      </c>
      <c r="S71" s="428">
        <f t="shared" si="7"/>
        <v>184.44095899999999</v>
      </c>
    </row>
    <row r="72" spans="1:19" ht="11.45" customHeight="1">
      <c r="A72" s="439"/>
      <c r="B72" s="417">
        <f t="shared" si="5"/>
        <v>19</v>
      </c>
      <c r="C72" s="425">
        <f t="shared" si="7"/>
        <v>105.00036</v>
      </c>
      <c r="D72" s="426">
        <f t="shared" si="7"/>
        <v>117.470252</v>
      </c>
      <c r="E72" s="427">
        <f t="shared" si="7"/>
        <v>128.26048999999998</v>
      </c>
      <c r="F72" s="426">
        <f t="shared" si="7"/>
        <v>156.308953</v>
      </c>
      <c r="G72" s="427">
        <f t="shared" si="7"/>
        <v>132.908119</v>
      </c>
      <c r="H72" s="426">
        <f t="shared" si="7"/>
        <v>181.71921600000002</v>
      </c>
      <c r="I72" s="427">
        <f t="shared" si="7"/>
        <v>214.74068599999998</v>
      </c>
      <c r="J72" s="426">
        <f t="shared" si="7"/>
        <v>196.009466</v>
      </c>
      <c r="K72" s="427">
        <f t="shared" si="7"/>
        <v>297.75604600000003</v>
      </c>
      <c r="L72" s="426">
        <f t="shared" si="7"/>
        <v>324.10726699999998</v>
      </c>
      <c r="M72" s="427">
        <f t="shared" si="7"/>
        <v>317.74920499999996</v>
      </c>
      <c r="N72" s="426">
        <f t="shared" si="7"/>
        <v>160.73233500000001</v>
      </c>
      <c r="O72" s="427">
        <f t="shared" si="7"/>
        <v>199.52266899999998</v>
      </c>
      <c r="P72" s="426">
        <f t="shared" si="7"/>
        <v>196.48873899999998</v>
      </c>
      <c r="Q72" s="427">
        <f t="shared" si="7"/>
        <v>155.645006</v>
      </c>
      <c r="R72" s="426">
        <f t="shared" si="7"/>
        <v>126.264252</v>
      </c>
      <c r="S72" s="428">
        <f t="shared" si="7"/>
        <v>192.32917700000002</v>
      </c>
    </row>
    <row r="73" spans="1:19" ht="11.45" customHeight="1">
      <c r="A73" s="439"/>
      <c r="B73" s="448">
        <f t="shared" si="5"/>
        <v>20</v>
      </c>
      <c r="C73" s="429">
        <f t="shared" si="7"/>
        <v>105.448854</v>
      </c>
      <c r="D73" s="430">
        <f t="shared" si="7"/>
        <v>117.945128</v>
      </c>
      <c r="E73" s="431">
        <f t="shared" si="7"/>
        <v>128.73976300000001</v>
      </c>
      <c r="F73" s="430">
        <f t="shared" si="7"/>
        <v>156.73546199999998</v>
      </c>
      <c r="G73" s="431">
        <f t="shared" si="7"/>
        <v>137.85474399999998</v>
      </c>
      <c r="H73" s="430">
        <f t="shared" si="7"/>
        <v>182.18090099999998</v>
      </c>
      <c r="I73" s="431">
        <f t="shared" si="7"/>
        <v>215.193577</v>
      </c>
      <c r="J73" s="430">
        <f t="shared" si="7"/>
        <v>196.43597499999998</v>
      </c>
      <c r="K73" s="431">
        <f t="shared" si="7"/>
        <v>298.34964099999996</v>
      </c>
      <c r="L73" s="430">
        <f t="shared" si="7"/>
        <v>327.831526</v>
      </c>
      <c r="M73" s="431">
        <f t="shared" si="7"/>
        <v>319.30574300000001</v>
      </c>
      <c r="N73" s="430">
        <f t="shared" si="7"/>
        <v>161.21160799999998</v>
      </c>
      <c r="O73" s="431">
        <f t="shared" si="7"/>
        <v>199.94917799999999</v>
      </c>
      <c r="P73" s="430">
        <f t="shared" si="7"/>
        <v>196.93723299999999</v>
      </c>
      <c r="Q73" s="431">
        <f t="shared" si="7"/>
        <v>156.11988199999999</v>
      </c>
      <c r="R73" s="430">
        <f t="shared" si="7"/>
        <v>130.96024800000001</v>
      </c>
      <c r="S73" s="432">
        <f t="shared" si="7"/>
        <v>198.511359</v>
      </c>
    </row>
    <row r="74" spans="1:19" ht="11.45" customHeight="1">
      <c r="A74" s="439"/>
      <c r="B74" s="417">
        <f t="shared" si="5"/>
        <v>21</v>
      </c>
      <c r="C74" s="425">
        <f t="shared" si="7"/>
        <v>105.89734799999999</v>
      </c>
      <c r="D74" s="426">
        <f t="shared" si="7"/>
        <v>118.42000399999999</v>
      </c>
      <c r="E74" s="427">
        <f t="shared" si="7"/>
        <v>129.20584500000001</v>
      </c>
      <c r="F74" s="426">
        <f t="shared" si="7"/>
        <v>157.16197099999999</v>
      </c>
      <c r="G74" s="427">
        <f t="shared" si="7"/>
        <v>139.411282</v>
      </c>
      <c r="H74" s="426">
        <f t="shared" si="7"/>
        <v>182.63818899999998</v>
      </c>
      <c r="I74" s="427">
        <f t="shared" si="7"/>
        <v>215.65086499999998</v>
      </c>
      <c r="J74" s="426">
        <f t="shared" si="7"/>
        <v>196.86248399999999</v>
      </c>
      <c r="K74" s="427">
        <f t="shared" si="7"/>
        <v>298.79373799999996</v>
      </c>
      <c r="L74" s="426">
        <f t="shared" si="7"/>
        <v>328.28441700000002</v>
      </c>
      <c r="M74" s="427">
        <f t="shared" si="7"/>
        <v>319.73225199999996</v>
      </c>
      <c r="N74" s="426">
        <f t="shared" si="7"/>
        <v>161.66010199999999</v>
      </c>
      <c r="O74" s="427">
        <f t="shared" si="7"/>
        <v>200.375687</v>
      </c>
      <c r="P74" s="426">
        <f t="shared" si="7"/>
        <v>197.40331499999999</v>
      </c>
      <c r="Q74" s="427">
        <f t="shared" si="7"/>
        <v>159.85733199999999</v>
      </c>
      <c r="R74" s="426">
        <f t="shared" si="7"/>
        <v>132.44203699999997</v>
      </c>
      <c r="S74" s="428">
        <f t="shared" si="7"/>
        <v>201.47933399999999</v>
      </c>
    </row>
    <row r="75" spans="1:19" ht="11.45" customHeight="1">
      <c r="A75" s="439"/>
      <c r="B75" s="417">
        <f t="shared" si="5"/>
        <v>22</v>
      </c>
      <c r="C75" s="425">
        <f t="shared" si="7"/>
        <v>106.345842</v>
      </c>
      <c r="D75" s="426">
        <f t="shared" si="7"/>
        <v>118.88168899999999</v>
      </c>
      <c r="E75" s="427">
        <f t="shared" si="7"/>
        <v>129.67192700000001</v>
      </c>
      <c r="F75" s="426">
        <f t="shared" si="7"/>
        <v>157.58848</v>
      </c>
      <c r="G75" s="427">
        <f t="shared" si="7"/>
        <v>139.90374599999998</v>
      </c>
      <c r="H75" s="426">
        <f t="shared" si="7"/>
        <v>183.08228599999998</v>
      </c>
      <c r="I75" s="427">
        <f t="shared" si="7"/>
        <v>216.10815299999999</v>
      </c>
      <c r="J75" s="426">
        <f t="shared" si="7"/>
        <v>197.28899299999998</v>
      </c>
      <c r="K75" s="427">
        <f t="shared" si="7"/>
        <v>299.23343799999998</v>
      </c>
      <c r="L75" s="426">
        <f t="shared" si="7"/>
        <v>328.732911</v>
      </c>
      <c r="M75" s="427">
        <f t="shared" si="7"/>
        <v>320.15876099999997</v>
      </c>
      <c r="N75" s="426">
        <f t="shared" si="7"/>
        <v>162.10859600000001</v>
      </c>
      <c r="O75" s="427">
        <f t="shared" si="7"/>
        <v>200.80219599999998</v>
      </c>
      <c r="P75" s="426">
        <f t="shared" si="7"/>
        <v>197.86939699999999</v>
      </c>
      <c r="Q75" s="427">
        <f t="shared" si="7"/>
        <v>163.77066199999999</v>
      </c>
      <c r="R75" s="426">
        <f t="shared" si="7"/>
        <v>132.91251600000001</v>
      </c>
      <c r="S75" s="428">
        <f t="shared" si="7"/>
        <v>207.43287199999997</v>
      </c>
    </row>
    <row r="76" spans="1:19" ht="11.45" customHeight="1">
      <c r="A76" s="439"/>
      <c r="B76" s="417">
        <f t="shared" si="5"/>
        <v>23</v>
      </c>
      <c r="C76" s="425">
        <f t="shared" si="7"/>
        <v>106.798733</v>
      </c>
      <c r="D76" s="426">
        <f t="shared" si="7"/>
        <v>119.343374</v>
      </c>
      <c r="E76" s="427">
        <f t="shared" si="7"/>
        <v>130.13800900000001</v>
      </c>
      <c r="F76" s="426">
        <f t="shared" si="7"/>
        <v>158.01498899999999</v>
      </c>
      <c r="G76" s="427">
        <f t="shared" si="7"/>
        <v>142.33528699999999</v>
      </c>
      <c r="H76" s="426">
        <f t="shared" si="7"/>
        <v>183.53077999999999</v>
      </c>
      <c r="I76" s="427">
        <f t="shared" si="7"/>
        <v>216.56104400000001</v>
      </c>
      <c r="J76" s="426">
        <f t="shared" si="7"/>
        <v>197.71550200000001</v>
      </c>
      <c r="K76" s="427">
        <f t="shared" si="7"/>
        <v>299.67753500000003</v>
      </c>
      <c r="L76" s="426">
        <f t="shared" si="7"/>
        <v>329.33529999999996</v>
      </c>
      <c r="M76" s="427">
        <f t="shared" si="7"/>
        <v>323.671964</v>
      </c>
      <c r="N76" s="426">
        <f t="shared" si="7"/>
        <v>162.55708999999999</v>
      </c>
      <c r="O76" s="427">
        <f t="shared" si="7"/>
        <v>201.22870500000002</v>
      </c>
      <c r="P76" s="426">
        <f t="shared" si="7"/>
        <v>198.33987599999998</v>
      </c>
      <c r="Q76" s="427">
        <f t="shared" si="7"/>
        <v>168.035752</v>
      </c>
      <c r="R76" s="426">
        <f t="shared" si="7"/>
        <v>135.22094100000001</v>
      </c>
      <c r="S76" s="428">
        <f t="shared" si="7"/>
        <v>212.04532499999999</v>
      </c>
    </row>
    <row r="77" spans="1:19" ht="11.45" customHeight="1">
      <c r="A77" s="439"/>
      <c r="B77" s="417">
        <f t="shared" si="5"/>
        <v>24</v>
      </c>
      <c r="C77" s="425">
        <f t="shared" si="7"/>
        <v>107.792455</v>
      </c>
      <c r="D77" s="426">
        <f t="shared" si="7"/>
        <v>120.411845</v>
      </c>
      <c r="E77" s="427">
        <f t="shared" si="7"/>
        <v>131.501079</v>
      </c>
      <c r="F77" s="426">
        <f t="shared" si="7"/>
        <v>160.42454499999999</v>
      </c>
      <c r="G77" s="427">
        <f t="shared" si="7"/>
        <v>143.40375799999998</v>
      </c>
      <c r="H77" s="426">
        <f t="shared" si="7"/>
        <v>184.51570799999999</v>
      </c>
      <c r="I77" s="427">
        <f t="shared" si="7"/>
        <v>217.58994200000001</v>
      </c>
      <c r="J77" s="426">
        <f t="shared" si="7"/>
        <v>206.478723</v>
      </c>
      <c r="K77" s="427">
        <f t="shared" si="7"/>
        <v>307.85595499999999</v>
      </c>
      <c r="L77" s="426">
        <f t="shared" si="7"/>
        <v>329.76180899999997</v>
      </c>
      <c r="M77" s="427">
        <f t="shared" si="7"/>
        <v>344.42140699999999</v>
      </c>
      <c r="N77" s="426">
        <f t="shared" si="7"/>
        <v>163.34854999999999</v>
      </c>
      <c r="O77" s="427">
        <f t="shared" si="7"/>
        <v>205.74442400000001</v>
      </c>
      <c r="P77" s="426">
        <f t="shared" si="7"/>
        <v>198.76638499999999</v>
      </c>
      <c r="Q77" s="427">
        <f t="shared" si="7"/>
        <v>168.673317</v>
      </c>
      <c r="R77" s="426">
        <f t="shared" si="7"/>
        <v>136.23225099999999</v>
      </c>
      <c r="S77" s="428">
        <f t="shared" si="7"/>
        <v>218.36821099999997</v>
      </c>
    </row>
    <row r="78" spans="1:19" ht="11.45" customHeight="1">
      <c r="A78" s="439"/>
      <c r="B78" s="448">
        <f t="shared" si="5"/>
        <v>25</v>
      </c>
      <c r="C78" s="429">
        <f t="shared" si="7"/>
        <v>108.777383</v>
      </c>
      <c r="D78" s="430">
        <f t="shared" si="7"/>
        <v>121.453934</v>
      </c>
      <c r="E78" s="431">
        <f t="shared" si="7"/>
        <v>133.22909999999999</v>
      </c>
      <c r="F78" s="430">
        <f t="shared" si="7"/>
        <v>161.95909800000001</v>
      </c>
      <c r="G78" s="431">
        <f t="shared" si="7"/>
        <v>146.50364299999998</v>
      </c>
      <c r="H78" s="430">
        <f t="shared" si="7"/>
        <v>189.42275999999998</v>
      </c>
      <c r="I78" s="431">
        <f t="shared" si="7"/>
        <v>221.06796900000001</v>
      </c>
      <c r="J78" s="430">
        <f t="shared" si="7"/>
        <v>210.38325900000001</v>
      </c>
      <c r="K78" s="431">
        <f t="shared" si="7"/>
        <v>311.87481299999996</v>
      </c>
      <c r="L78" s="430">
        <f t="shared" si="7"/>
        <v>331.529403</v>
      </c>
      <c r="M78" s="431">
        <f t="shared" si="7"/>
        <v>352.26565499999998</v>
      </c>
      <c r="N78" s="430">
        <f t="shared" si="7"/>
        <v>166.756225</v>
      </c>
      <c r="O78" s="431">
        <f t="shared" si="7"/>
        <v>208.98501300000001</v>
      </c>
      <c r="P78" s="430">
        <f t="shared" si="7"/>
        <v>202.88197700000001</v>
      </c>
      <c r="Q78" s="431">
        <f t="shared" si="7"/>
        <v>170.656364</v>
      </c>
      <c r="R78" s="430">
        <f t="shared" si="7"/>
        <v>139.17824100000001</v>
      </c>
      <c r="S78" s="432">
        <f t="shared" si="7"/>
        <v>225.35064699999998</v>
      </c>
    </row>
    <row r="79" spans="1:19" ht="11.45" customHeight="1">
      <c r="A79" s="439"/>
      <c r="B79" s="417">
        <f t="shared" si="5"/>
        <v>26</v>
      </c>
      <c r="C79" s="425">
        <f t="shared" si="7"/>
        <v>132.398067</v>
      </c>
      <c r="D79" s="426">
        <f t="shared" si="7"/>
        <v>151.04574399999998</v>
      </c>
      <c r="E79" s="427">
        <f t="shared" si="7"/>
        <v>154.09726199999997</v>
      </c>
      <c r="F79" s="426">
        <f t="shared" si="7"/>
        <v>210.33928899999998</v>
      </c>
      <c r="G79" s="427">
        <f t="shared" si="7"/>
        <v>158.37554299999999</v>
      </c>
      <c r="H79" s="426">
        <f t="shared" si="7"/>
        <v>249.894701</v>
      </c>
      <c r="I79" s="427">
        <f t="shared" si="7"/>
        <v>281.73337800000002</v>
      </c>
      <c r="J79" s="426">
        <f t="shared" si="7"/>
        <v>252.379006</v>
      </c>
      <c r="K79" s="427">
        <f t="shared" si="7"/>
        <v>369.66458399999999</v>
      </c>
      <c r="L79" s="426">
        <f t="shared" si="7"/>
        <v>398.36380299999996</v>
      </c>
      <c r="M79" s="427">
        <f t="shared" si="7"/>
        <v>361.08603699999998</v>
      </c>
      <c r="N79" s="426">
        <f t="shared" si="7"/>
        <v>210.78778299999999</v>
      </c>
      <c r="O79" s="427">
        <f t="shared" si="7"/>
        <v>257.56306899999998</v>
      </c>
      <c r="P79" s="426">
        <f t="shared" si="7"/>
        <v>255.79547499999998</v>
      </c>
      <c r="Q79" s="427">
        <f t="shared" si="7"/>
        <v>199.531463</v>
      </c>
      <c r="R79" s="426">
        <f t="shared" si="7"/>
        <v>150.456546</v>
      </c>
      <c r="S79" s="428">
        <f t="shared" si="7"/>
        <v>232.71122499999998</v>
      </c>
    </row>
    <row r="80" spans="1:19" ht="11.45" customHeight="1">
      <c r="A80" s="439"/>
      <c r="B80" s="417">
        <f t="shared" si="5"/>
        <v>27</v>
      </c>
      <c r="C80" s="425">
        <f t="shared" si="7"/>
        <v>140.98540799999998</v>
      </c>
      <c r="D80" s="426">
        <f t="shared" si="7"/>
        <v>156.221013</v>
      </c>
      <c r="E80" s="427">
        <f t="shared" si="7"/>
        <v>172.349209</v>
      </c>
      <c r="F80" s="426">
        <f t="shared" si="7"/>
        <v>226.00579999999999</v>
      </c>
      <c r="G80" s="427">
        <f t="shared" si="7"/>
        <v>161.62492599999999</v>
      </c>
      <c r="H80" s="426">
        <f t="shared" si="7"/>
        <v>259.44498500000003</v>
      </c>
      <c r="I80" s="427">
        <f t="shared" si="7"/>
        <v>292.33454499999999</v>
      </c>
      <c r="J80" s="426">
        <f t="shared" si="7"/>
        <v>270.45067599999999</v>
      </c>
      <c r="K80" s="427">
        <f t="shared" si="7"/>
        <v>397.94169099999999</v>
      </c>
      <c r="L80" s="426">
        <f t="shared" si="7"/>
        <v>451.41360800000001</v>
      </c>
      <c r="M80" s="427">
        <f t="shared" si="7"/>
        <v>443.08569</v>
      </c>
      <c r="N80" s="426">
        <f t="shared" si="7"/>
        <v>222.55855199999999</v>
      </c>
      <c r="O80" s="427">
        <f t="shared" si="7"/>
        <v>284.61781000000002</v>
      </c>
      <c r="P80" s="426">
        <f t="shared" si="7"/>
        <v>271.52354399999996</v>
      </c>
      <c r="Q80" s="427">
        <f t="shared" si="7"/>
        <v>220.82173700000001</v>
      </c>
      <c r="R80" s="426">
        <f t="shared" si="7"/>
        <v>153.54324</v>
      </c>
      <c r="S80" s="428">
        <f t="shared" si="7"/>
        <v>235.793522</v>
      </c>
    </row>
    <row r="81" spans="1:19" ht="11.45" customHeight="1">
      <c r="A81" s="439"/>
      <c r="B81" s="417">
        <f t="shared" si="5"/>
        <v>28</v>
      </c>
      <c r="C81" s="425">
        <f t="shared" si="7"/>
        <v>145.91004800000002</v>
      </c>
      <c r="D81" s="426">
        <f t="shared" si="7"/>
        <v>164.03008499999999</v>
      </c>
      <c r="E81" s="427">
        <f t="shared" si="7"/>
        <v>180.910168</v>
      </c>
      <c r="F81" s="426">
        <f t="shared" si="7"/>
        <v>232.50016899999997</v>
      </c>
      <c r="G81" s="427">
        <f t="shared" si="7"/>
        <v>162.12618399999999</v>
      </c>
      <c r="H81" s="426">
        <f t="shared" si="7"/>
        <v>260.40792799999997</v>
      </c>
      <c r="I81" s="427">
        <f t="shared" si="7"/>
        <v>303.15556199999997</v>
      </c>
      <c r="J81" s="426">
        <f t="shared" si="7"/>
        <v>272.33259199999998</v>
      </c>
      <c r="K81" s="427">
        <f t="shared" si="7"/>
        <v>400.76896199999999</v>
      </c>
      <c r="L81" s="426">
        <f t="shared" si="7"/>
        <v>471.97837700000002</v>
      </c>
      <c r="M81" s="427">
        <f t="shared" si="7"/>
        <v>454.13535099999996</v>
      </c>
      <c r="N81" s="426">
        <f t="shared" si="7"/>
        <v>229.08809699999998</v>
      </c>
      <c r="O81" s="427">
        <f t="shared" si="7"/>
        <v>287.35274399999997</v>
      </c>
      <c r="P81" s="426">
        <f t="shared" si="7"/>
        <v>276.47896299999996</v>
      </c>
      <c r="Q81" s="427">
        <f t="shared" si="7"/>
        <v>225.79474399999998</v>
      </c>
      <c r="R81" s="426">
        <f t="shared" si="7"/>
        <v>154.01811599999999</v>
      </c>
      <c r="S81" s="428">
        <f t="shared" si="7"/>
        <v>241.75145700000002</v>
      </c>
    </row>
    <row r="82" spans="1:19" ht="11.45" customHeight="1">
      <c r="A82" s="439"/>
      <c r="B82" s="417">
        <f t="shared" si="5"/>
        <v>29</v>
      </c>
      <c r="C82" s="425">
        <f t="shared" si="7"/>
        <v>148.636188</v>
      </c>
      <c r="D82" s="426">
        <f t="shared" si="7"/>
        <v>165.97355899999999</v>
      </c>
      <c r="E82" s="427">
        <f t="shared" si="7"/>
        <v>181.776377</v>
      </c>
      <c r="F82" s="426">
        <f t="shared" si="7"/>
        <v>236.84000799999998</v>
      </c>
      <c r="G82" s="427">
        <f t="shared" si="7"/>
        <v>162.63183899999999</v>
      </c>
      <c r="H82" s="426">
        <f t="shared" si="7"/>
        <v>261.84134999999998</v>
      </c>
      <c r="I82" s="427">
        <f t="shared" si="7"/>
        <v>311.83084300000002</v>
      </c>
      <c r="J82" s="426">
        <f t="shared" si="7"/>
        <v>295.22777100000002</v>
      </c>
      <c r="K82" s="427">
        <f t="shared" si="7"/>
        <v>418.79226499999999</v>
      </c>
      <c r="L82" s="426">
        <f t="shared" si="7"/>
        <v>483.96020200000004</v>
      </c>
      <c r="M82" s="427">
        <f t="shared" si="7"/>
        <v>455.24339499999996</v>
      </c>
      <c r="N82" s="426">
        <f t="shared" si="7"/>
        <v>229.62453099999999</v>
      </c>
      <c r="O82" s="427">
        <f t="shared" si="7"/>
        <v>288.218953</v>
      </c>
      <c r="P82" s="426">
        <f t="shared" si="7"/>
        <v>289.80626999999998</v>
      </c>
      <c r="Q82" s="427">
        <f t="shared" si="7"/>
        <v>226.22125299999999</v>
      </c>
      <c r="R82" s="426">
        <f t="shared" si="7"/>
        <v>154.497389</v>
      </c>
      <c r="S82" s="428">
        <f t="shared" si="7"/>
        <v>247.70059800000001</v>
      </c>
    </row>
    <row r="83" spans="1:19" ht="11.45" customHeight="1">
      <c r="A83" s="439"/>
      <c r="B83" s="448">
        <f t="shared" si="5"/>
        <v>30</v>
      </c>
      <c r="C83" s="429">
        <f t="shared" si="7"/>
        <v>151.54700199999999</v>
      </c>
      <c r="D83" s="430">
        <f t="shared" si="7"/>
        <v>168.25999899999999</v>
      </c>
      <c r="E83" s="431">
        <f t="shared" si="7"/>
        <v>182.25565</v>
      </c>
      <c r="F83" s="430">
        <f t="shared" si="7"/>
        <v>241.81301500000001</v>
      </c>
      <c r="G83" s="431">
        <f t="shared" si="7"/>
        <v>166.40886199999997</v>
      </c>
      <c r="H83" s="430">
        <f t="shared" si="7"/>
        <v>276.276701</v>
      </c>
      <c r="I83" s="431">
        <f t="shared" si="7"/>
        <v>313.07519399999995</v>
      </c>
      <c r="J83" s="430">
        <f t="shared" si="7"/>
        <v>302.482821</v>
      </c>
      <c r="K83" s="431">
        <f t="shared" si="7"/>
        <v>422.08561800000001</v>
      </c>
      <c r="L83" s="430">
        <f t="shared" si="7"/>
        <v>486.46209500000003</v>
      </c>
      <c r="M83" s="431">
        <f t="shared" si="7"/>
        <v>456.30307199999999</v>
      </c>
      <c r="N83" s="430">
        <f t="shared" si="7"/>
        <v>231.56800499999997</v>
      </c>
      <c r="O83" s="431">
        <f t="shared" si="7"/>
        <v>289.28302699999995</v>
      </c>
      <c r="P83" s="430">
        <f t="shared" si="7"/>
        <v>291.39358700000003</v>
      </c>
      <c r="Q83" s="431">
        <f t="shared" si="7"/>
        <v>233.52466999999999</v>
      </c>
      <c r="R83" s="430">
        <f t="shared" si="7"/>
        <v>158.08973800000001</v>
      </c>
      <c r="S83" s="432">
        <f t="shared" si="7"/>
        <v>253.16606899999999</v>
      </c>
    </row>
    <row r="84" spans="1:19" ht="11.45" customHeight="1">
      <c r="A84" s="439"/>
      <c r="B84" s="417">
        <f t="shared" si="5"/>
        <v>31</v>
      </c>
      <c r="C84" s="425">
        <f t="shared" si="7"/>
        <v>155.15254200000001</v>
      </c>
      <c r="D84" s="426">
        <f t="shared" si="7"/>
        <v>173.356122</v>
      </c>
      <c r="E84" s="427">
        <f t="shared" si="7"/>
        <v>182.73931999999999</v>
      </c>
      <c r="F84" s="426">
        <f t="shared" si="7"/>
        <v>246.93112300000001</v>
      </c>
      <c r="G84" s="427">
        <f t="shared" si="7"/>
        <v>172.08099200000001</v>
      </c>
      <c r="H84" s="426">
        <f t="shared" si="7"/>
        <v>279.36779200000001</v>
      </c>
      <c r="I84" s="427">
        <f t="shared" si="7"/>
        <v>331.28317100000004</v>
      </c>
      <c r="J84" s="426">
        <f t="shared" si="7"/>
        <v>305.32767999999999</v>
      </c>
      <c r="K84" s="427">
        <f t="shared" si="7"/>
        <v>423.07494300000002</v>
      </c>
      <c r="L84" s="426">
        <f t="shared" si="7"/>
        <v>486.97214699999995</v>
      </c>
      <c r="M84" s="427">
        <f t="shared" si="7"/>
        <v>458.00910800000003</v>
      </c>
      <c r="N84" s="426">
        <f t="shared" si="7"/>
        <v>239.43423799999997</v>
      </c>
      <c r="O84" s="427">
        <f t="shared" si="7"/>
        <v>310.53812499999998</v>
      </c>
      <c r="P84" s="426">
        <f t="shared" si="7"/>
        <v>300.90869500000002</v>
      </c>
      <c r="Q84" s="427">
        <f t="shared" si="7"/>
        <v>243.24204</v>
      </c>
      <c r="R84" s="426">
        <f t="shared" si="7"/>
        <v>163.47606300000001</v>
      </c>
      <c r="S84" s="428">
        <f t="shared" si="7"/>
        <v>259.78355400000004</v>
      </c>
    </row>
    <row r="85" spans="1:19" ht="11.45" customHeight="1">
      <c r="A85" s="439"/>
      <c r="B85" s="417">
        <f t="shared" si="5"/>
        <v>32</v>
      </c>
      <c r="C85" s="425">
        <f t="shared" ref="C85:S93" si="8">MAX((1-C$12)*C192,C$161*(1-C$19))</f>
        <v>158.38433699999999</v>
      </c>
      <c r="D85" s="426">
        <f t="shared" si="8"/>
        <v>176.24495099999999</v>
      </c>
      <c r="E85" s="427">
        <f t="shared" si="8"/>
        <v>183.165829</v>
      </c>
      <c r="F85" s="426">
        <f t="shared" si="8"/>
        <v>248.26781099999999</v>
      </c>
      <c r="G85" s="427">
        <f t="shared" si="8"/>
        <v>179.643832</v>
      </c>
      <c r="H85" s="426">
        <f t="shared" si="8"/>
        <v>280.88036</v>
      </c>
      <c r="I85" s="427">
        <f t="shared" si="8"/>
        <v>341.27315499999997</v>
      </c>
      <c r="J85" s="426">
        <f t="shared" si="8"/>
        <v>305.754189</v>
      </c>
      <c r="K85" s="427">
        <f t="shared" si="8"/>
        <v>425.12394499999999</v>
      </c>
      <c r="L85" s="426">
        <f t="shared" si="8"/>
        <v>488.08458799999994</v>
      </c>
      <c r="M85" s="427">
        <f t="shared" si="8"/>
        <v>458.62029099999995</v>
      </c>
      <c r="N85" s="426">
        <f t="shared" si="8"/>
        <v>252.92423400000001</v>
      </c>
      <c r="O85" s="427">
        <f t="shared" si="8"/>
        <v>322.39243700000003</v>
      </c>
      <c r="P85" s="426">
        <f t="shared" si="8"/>
        <v>307.31952100000001</v>
      </c>
      <c r="Q85" s="427">
        <f t="shared" si="8"/>
        <v>248.39972100000003</v>
      </c>
      <c r="R85" s="426">
        <f t="shared" si="8"/>
        <v>170.66076099999998</v>
      </c>
      <c r="S85" s="428">
        <f t="shared" si="8"/>
        <v>265.74588599999998</v>
      </c>
    </row>
    <row r="86" spans="1:19" ht="11.45" customHeight="1">
      <c r="A86" s="439"/>
      <c r="B86" s="417">
        <f t="shared" si="5"/>
        <v>33</v>
      </c>
      <c r="C86" s="425">
        <f t="shared" si="8"/>
        <v>161.607338</v>
      </c>
      <c r="D86" s="426">
        <f t="shared" si="8"/>
        <v>179.784536</v>
      </c>
      <c r="E86" s="427">
        <f t="shared" si="8"/>
        <v>193.24814999999998</v>
      </c>
      <c r="F86" s="426">
        <f t="shared" si="8"/>
        <v>261.50717800000001</v>
      </c>
      <c r="G86" s="427">
        <f t="shared" si="8"/>
        <v>183.535177</v>
      </c>
      <c r="H86" s="426">
        <f t="shared" si="8"/>
        <v>285.66869300000002</v>
      </c>
      <c r="I86" s="427">
        <f t="shared" si="8"/>
        <v>349.08222699999999</v>
      </c>
      <c r="J86" s="426">
        <f t="shared" si="8"/>
        <v>312.68825799999996</v>
      </c>
      <c r="K86" s="427">
        <f t="shared" si="8"/>
        <v>456.610862</v>
      </c>
      <c r="L86" s="426">
        <f t="shared" si="8"/>
        <v>499.24417399999999</v>
      </c>
      <c r="M86" s="427">
        <f t="shared" si="8"/>
        <v>482.80818799999997</v>
      </c>
      <c r="N86" s="426">
        <f t="shared" si="8"/>
        <v>257.88844699999999</v>
      </c>
      <c r="O86" s="427">
        <f t="shared" si="8"/>
        <v>323.57962699999996</v>
      </c>
      <c r="P86" s="426">
        <f t="shared" si="8"/>
        <v>308.54628400000001</v>
      </c>
      <c r="Q86" s="427">
        <f t="shared" si="8"/>
        <v>256.63969899999995</v>
      </c>
      <c r="R86" s="426">
        <f t="shared" si="8"/>
        <v>174.35863800000001</v>
      </c>
      <c r="S86" s="428">
        <f t="shared" si="8"/>
        <v>271.56751400000002</v>
      </c>
    </row>
    <row r="87" spans="1:19" ht="11.45" customHeight="1">
      <c r="A87" s="439"/>
      <c r="B87" s="417">
        <f t="shared" si="5"/>
        <v>34</v>
      </c>
      <c r="C87" s="425">
        <f t="shared" si="8"/>
        <v>164.825942</v>
      </c>
      <c r="D87" s="426">
        <f t="shared" si="8"/>
        <v>182.677762</v>
      </c>
      <c r="E87" s="427">
        <f t="shared" si="8"/>
        <v>194.79589399999998</v>
      </c>
      <c r="F87" s="426">
        <f t="shared" si="8"/>
        <v>264.928044</v>
      </c>
      <c r="G87" s="427">
        <f t="shared" si="8"/>
        <v>190.275778</v>
      </c>
      <c r="H87" s="426">
        <f t="shared" si="8"/>
        <v>286.17874499999999</v>
      </c>
      <c r="I87" s="427">
        <f t="shared" si="8"/>
        <v>356.64506699999998</v>
      </c>
      <c r="J87" s="426">
        <f t="shared" si="8"/>
        <v>320.04883599999999</v>
      </c>
      <c r="K87" s="427">
        <f t="shared" si="8"/>
        <v>459.76790800000003</v>
      </c>
      <c r="L87" s="426">
        <f t="shared" si="8"/>
        <v>501.91754999999995</v>
      </c>
      <c r="M87" s="427">
        <f t="shared" si="8"/>
        <v>485.22653799999995</v>
      </c>
      <c r="N87" s="426">
        <f t="shared" si="8"/>
        <v>262.087582</v>
      </c>
      <c r="O87" s="427">
        <f t="shared" si="8"/>
        <v>324.93829999999997</v>
      </c>
      <c r="P87" s="426">
        <f t="shared" si="8"/>
        <v>317.784381</v>
      </c>
      <c r="Q87" s="427">
        <f t="shared" si="8"/>
        <v>260.67614500000002</v>
      </c>
      <c r="R87" s="426">
        <f t="shared" si="8"/>
        <v>180.76067</v>
      </c>
      <c r="S87" s="428">
        <f t="shared" si="8"/>
        <v>277.27481999999998</v>
      </c>
    </row>
    <row r="88" spans="1:19" ht="11.45" customHeight="1">
      <c r="A88" s="439"/>
      <c r="B88" s="448">
        <f t="shared" si="5"/>
        <v>35</v>
      </c>
      <c r="C88" s="429">
        <f t="shared" si="8"/>
        <v>167.48612700000001</v>
      </c>
      <c r="D88" s="430">
        <f t="shared" si="8"/>
        <v>185.57538499999998</v>
      </c>
      <c r="E88" s="431">
        <f t="shared" si="8"/>
        <v>195.24438799999999</v>
      </c>
      <c r="F88" s="430">
        <f t="shared" si="8"/>
        <v>273.999055</v>
      </c>
      <c r="G88" s="431">
        <f t="shared" si="8"/>
        <v>191.09361999999999</v>
      </c>
      <c r="H88" s="430">
        <f t="shared" si="8"/>
        <v>294.57701500000002</v>
      </c>
      <c r="I88" s="431">
        <f t="shared" si="8"/>
        <v>364.45853599999998</v>
      </c>
      <c r="J88" s="430">
        <f t="shared" si="8"/>
        <v>320.87986899999999</v>
      </c>
      <c r="K88" s="431">
        <f t="shared" si="8"/>
        <v>487.03810200000004</v>
      </c>
      <c r="L88" s="430">
        <f t="shared" si="8"/>
        <v>530.68712100000005</v>
      </c>
      <c r="M88" s="431">
        <f t="shared" si="8"/>
        <v>485.74098700000002</v>
      </c>
      <c r="N88" s="430">
        <f t="shared" si="8"/>
        <v>262.62841299999997</v>
      </c>
      <c r="O88" s="431">
        <f t="shared" si="8"/>
        <v>352.29203699999999</v>
      </c>
      <c r="P88" s="430">
        <f t="shared" si="8"/>
        <v>321.56140399999998</v>
      </c>
      <c r="Q88" s="431">
        <f t="shared" si="8"/>
        <v>261.155418</v>
      </c>
      <c r="R88" s="430">
        <f t="shared" si="8"/>
        <v>181.538939</v>
      </c>
      <c r="S88" s="432">
        <f t="shared" si="8"/>
        <v>286.117187</v>
      </c>
    </row>
    <row r="89" spans="1:19" ht="11.45" customHeight="1">
      <c r="A89" s="449"/>
      <c r="B89" s="417">
        <f t="shared" si="5"/>
        <v>36</v>
      </c>
      <c r="C89" s="425">
        <f t="shared" si="8"/>
        <v>167.91263599999999</v>
      </c>
      <c r="D89" s="426">
        <f t="shared" si="8"/>
        <v>187.769488</v>
      </c>
      <c r="E89" s="427">
        <f t="shared" si="8"/>
        <v>195.75443999999999</v>
      </c>
      <c r="F89" s="426">
        <f t="shared" si="8"/>
        <v>280.81880199999995</v>
      </c>
      <c r="G89" s="427">
        <f t="shared" si="8"/>
        <v>207.28337400000001</v>
      </c>
      <c r="H89" s="426">
        <f t="shared" si="8"/>
        <v>295.72902900000003</v>
      </c>
      <c r="I89" s="427">
        <f t="shared" si="8"/>
        <v>370.31973699999998</v>
      </c>
      <c r="J89" s="426">
        <f t="shared" si="8"/>
        <v>321.306378</v>
      </c>
      <c r="K89" s="427">
        <f t="shared" si="8"/>
        <v>504.507383</v>
      </c>
      <c r="L89" s="426">
        <f t="shared" si="8"/>
        <v>533.79579999999999</v>
      </c>
      <c r="M89" s="427">
        <f t="shared" si="8"/>
        <v>496.05634900000001</v>
      </c>
      <c r="N89" s="426">
        <f t="shared" si="8"/>
        <v>263.12967100000003</v>
      </c>
      <c r="O89" s="427">
        <f t="shared" si="8"/>
        <v>355.02257400000002</v>
      </c>
      <c r="P89" s="426">
        <f t="shared" si="8"/>
        <v>342.87806</v>
      </c>
      <c r="Q89" s="427">
        <f t="shared" si="8"/>
        <v>266.748402</v>
      </c>
      <c r="R89" s="426">
        <f t="shared" si="8"/>
        <v>196.919645</v>
      </c>
      <c r="S89" s="428">
        <f t="shared" si="8"/>
        <v>288.87410599999998</v>
      </c>
    </row>
    <row r="90" spans="1:19" ht="11.45" customHeight="1">
      <c r="A90" s="449"/>
      <c r="B90" s="417">
        <f t="shared" si="5"/>
        <v>37</v>
      </c>
      <c r="C90" s="425">
        <f t="shared" si="8"/>
        <v>173.118684</v>
      </c>
      <c r="D90" s="426">
        <f t="shared" si="8"/>
        <v>191.95103499999999</v>
      </c>
      <c r="E90" s="427">
        <f t="shared" si="8"/>
        <v>196.23811000000001</v>
      </c>
      <c r="F90" s="426">
        <f t="shared" si="8"/>
        <v>281.92244899999997</v>
      </c>
      <c r="G90" s="427">
        <f t="shared" si="8"/>
        <v>218.834293</v>
      </c>
      <c r="H90" s="426">
        <f t="shared" si="8"/>
        <v>296.889837</v>
      </c>
      <c r="I90" s="427">
        <f t="shared" si="8"/>
        <v>384.08234699999997</v>
      </c>
      <c r="J90" s="426">
        <f t="shared" si="8"/>
        <v>321.73288700000001</v>
      </c>
      <c r="K90" s="427">
        <f t="shared" si="8"/>
        <v>512.17135399999995</v>
      </c>
      <c r="L90" s="426">
        <f t="shared" si="8"/>
        <v>534.44215899999995</v>
      </c>
      <c r="M90" s="427">
        <f t="shared" si="8"/>
        <v>505.62861800000002</v>
      </c>
      <c r="N90" s="426">
        <f t="shared" si="8"/>
        <v>278.84454899999997</v>
      </c>
      <c r="O90" s="427">
        <f t="shared" si="8"/>
        <v>355.44908299999997</v>
      </c>
      <c r="P90" s="426">
        <f t="shared" si="8"/>
        <v>347.78071499999999</v>
      </c>
      <c r="Q90" s="427">
        <f t="shared" si="8"/>
        <v>277.43750899999998</v>
      </c>
      <c r="R90" s="426">
        <f t="shared" si="8"/>
        <v>207.89455699999999</v>
      </c>
      <c r="S90" s="428">
        <f t="shared" si="8"/>
        <v>295.20578599999999</v>
      </c>
    </row>
    <row r="91" spans="1:19" ht="11.45" customHeight="1">
      <c r="A91" s="449"/>
      <c r="B91" s="417">
        <f t="shared" si="5"/>
        <v>38</v>
      </c>
      <c r="C91" s="425">
        <f t="shared" si="8"/>
        <v>175.44909399999997</v>
      </c>
      <c r="D91" s="426">
        <f t="shared" si="8"/>
        <v>194.59363199999999</v>
      </c>
      <c r="E91" s="427">
        <f t="shared" si="8"/>
        <v>196.72617700000001</v>
      </c>
      <c r="F91" s="426">
        <f t="shared" si="8"/>
        <v>282.66114499999998</v>
      </c>
      <c r="G91" s="427">
        <f t="shared" si="8"/>
        <v>220.003895</v>
      </c>
      <c r="H91" s="426">
        <f t="shared" si="8"/>
        <v>306.11474300000003</v>
      </c>
      <c r="I91" s="427">
        <f t="shared" si="8"/>
        <v>395.883895</v>
      </c>
      <c r="J91" s="426">
        <f t="shared" si="8"/>
        <v>334.29071899999997</v>
      </c>
      <c r="K91" s="427">
        <f t="shared" si="8"/>
        <v>518.41069700000003</v>
      </c>
      <c r="L91" s="426">
        <f t="shared" si="8"/>
        <v>534.93462299999999</v>
      </c>
      <c r="M91" s="427">
        <f t="shared" si="8"/>
        <v>506.58716400000003</v>
      </c>
      <c r="N91" s="426">
        <f t="shared" si="8"/>
        <v>283.71202799999998</v>
      </c>
      <c r="O91" s="427">
        <f t="shared" si="8"/>
        <v>357.84544799999998</v>
      </c>
      <c r="P91" s="426">
        <f t="shared" si="8"/>
        <v>349.33285599999999</v>
      </c>
      <c r="Q91" s="427">
        <f t="shared" si="8"/>
        <v>282.45888299999996</v>
      </c>
      <c r="R91" s="426">
        <f t="shared" si="8"/>
        <v>209.00260099999997</v>
      </c>
      <c r="S91" s="428">
        <f t="shared" si="8"/>
        <v>301.08897199999996</v>
      </c>
    </row>
    <row r="92" spans="1:19" ht="11.45" customHeight="1">
      <c r="A92" s="449"/>
      <c r="B92" s="417">
        <f t="shared" si="5"/>
        <v>39</v>
      </c>
      <c r="C92" s="425">
        <f t="shared" si="8"/>
        <v>178.548979</v>
      </c>
      <c r="D92" s="426">
        <f t="shared" si="8"/>
        <v>197.17027400000001</v>
      </c>
      <c r="E92" s="427">
        <f t="shared" si="8"/>
        <v>200.12066099999998</v>
      </c>
      <c r="F92" s="426">
        <f t="shared" si="8"/>
        <v>295.544355</v>
      </c>
      <c r="G92" s="427">
        <f t="shared" si="8"/>
        <v>224.51082</v>
      </c>
      <c r="H92" s="426">
        <f t="shared" si="8"/>
        <v>310.06324899999998</v>
      </c>
      <c r="I92" s="427">
        <f t="shared" si="8"/>
        <v>404.167843</v>
      </c>
      <c r="J92" s="426">
        <f t="shared" si="8"/>
        <v>340.30141800000001</v>
      </c>
      <c r="K92" s="427">
        <f t="shared" si="8"/>
        <v>518.83720600000004</v>
      </c>
      <c r="L92" s="426">
        <f t="shared" si="8"/>
        <v>535.41829299999995</v>
      </c>
      <c r="M92" s="427">
        <f t="shared" si="8"/>
        <v>511.19082299999997</v>
      </c>
      <c r="N92" s="426">
        <f t="shared" si="8"/>
        <v>289.03679499999998</v>
      </c>
      <c r="O92" s="427">
        <f t="shared" si="8"/>
        <v>358.430249</v>
      </c>
      <c r="P92" s="426">
        <f t="shared" si="8"/>
        <v>363.99685099999999</v>
      </c>
      <c r="Q92" s="427">
        <f t="shared" si="8"/>
        <v>287.612167</v>
      </c>
      <c r="R92" s="426">
        <f t="shared" si="8"/>
        <v>213.28527899999997</v>
      </c>
      <c r="S92" s="428">
        <f t="shared" si="8"/>
        <v>306.73471999999998</v>
      </c>
    </row>
    <row r="93" spans="1:19" ht="11.45" customHeight="1" thickBot="1">
      <c r="A93" s="449"/>
      <c r="B93" s="433">
        <f t="shared" si="5"/>
        <v>40</v>
      </c>
      <c r="C93" s="434">
        <f t="shared" si="8"/>
        <v>181.78077400000001</v>
      </c>
      <c r="D93" s="435">
        <f t="shared" si="8"/>
        <v>200.45923000000002</v>
      </c>
      <c r="E93" s="436">
        <f t="shared" si="8"/>
        <v>200.604331</v>
      </c>
      <c r="F93" s="435">
        <f t="shared" si="8"/>
        <v>301.32641000000001</v>
      </c>
      <c r="G93" s="436">
        <f t="shared" si="8"/>
        <v>225.00768099999999</v>
      </c>
      <c r="H93" s="435">
        <f t="shared" si="8"/>
        <v>324.39307199999996</v>
      </c>
      <c r="I93" s="436">
        <f t="shared" si="8"/>
        <v>404.87576000000001</v>
      </c>
      <c r="J93" s="435">
        <f t="shared" si="8"/>
        <v>340.912601</v>
      </c>
      <c r="K93" s="436">
        <f t="shared" si="8"/>
        <v>519.26371500000005</v>
      </c>
      <c r="L93" s="435">
        <f t="shared" si="8"/>
        <v>535.91955099999996</v>
      </c>
      <c r="M93" s="436">
        <f t="shared" si="8"/>
        <v>532.88122399999997</v>
      </c>
      <c r="N93" s="435">
        <f t="shared" si="8"/>
        <v>290.65928799999995</v>
      </c>
      <c r="O93" s="436">
        <f t="shared" si="8"/>
        <v>358.91831599999995</v>
      </c>
      <c r="P93" s="435">
        <f t="shared" si="8"/>
        <v>364.56846099999996</v>
      </c>
      <c r="Q93" s="436">
        <f t="shared" si="8"/>
        <v>291.503512</v>
      </c>
      <c r="R93" s="435">
        <f t="shared" si="8"/>
        <v>213.75575799999999</v>
      </c>
      <c r="S93" s="437">
        <f t="shared" si="8"/>
        <v>312.98725400000001</v>
      </c>
    </row>
    <row r="94" spans="1:19">
      <c r="A94" s="449"/>
      <c r="B94" s="450" t="s">
        <v>264</v>
      </c>
      <c r="C94" s="451"/>
      <c r="D94" s="451"/>
      <c r="E94" s="451"/>
      <c r="F94" s="451"/>
      <c r="G94" s="451"/>
      <c r="H94" s="451"/>
      <c r="I94" s="451"/>
      <c r="J94" s="451"/>
      <c r="K94" s="451"/>
      <c r="L94" s="451"/>
      <c r="M94" s="451"/>
      <c r="N94" s="451"/>
      <c r="O94" s="451"/>
      <c r="P94" s="451"/>
      <c r="Q94" s="451"/>
      <c r="R94" s="451"/>
      <c r="S94" s="451"/>
    </row>
    <row r="95" spans="1:19">
      <c r="A95" s="449"/>
      <c r="B95" s="452" t="s">
        <v>265</v>
      </c>
      <c r="C95" s="451"/>
      <c r="D95" s="451"/>
      <c r="E95" s="451"/>
      <c r="F95" s="451"/>
      <c r="G95" s="451"/>
      <c r="H95" s="451"/>
      <c r="I95" s="451"/>
      <c r="J95" s="451"/>
      <c r="K95" s="451"/>
      <c r="L95" s="451"/>
      <c r="M95" s="451"/>
      <c r="N95" s="451"/>
      <c r="O95" s="451"/>
      <c r="P95" s="451"/>
      <c r="Q95" s="451"/>
      <c r="R95" s="451"/>
      <c r="S95" s="451"/>
    </row>
    <row r="96" spans="1:19">
      <c r="A96" s="449"/>
      <c r="B96" s="452"/>
      <c r="C96" s="451"/>
      <c r="D96" s="451"/>
      <c r="E96" s="451"/>
      <c r="F96" s="451"/>
      <c r="G96" s="451"/>
      <c r="H96" s="451"/>
      <c r="I96" s="451"/>
      <c r="J96" s="451"/>
      <c r="K96" s="451"/>
      <c r="L96" s="451"/>
      <c r="M96" s="451"/>
      <c r="N96" s="451"/>
      <c r="O96" s="451"/>
      <c r="P96" s="451"/>
      <c r="Q96" s="451"/>
      <c r="R96" s="451"/>
      <c r="S96" s="451"/>
    </row>
    <row r="97" spans="1:19" ht="11.1" customHeight="1">
      <c r="A97" s="381"/>
      <c r="B97" s="453"/>
      <c r="C97" s="453"/>
      <c r="D97" s="453"/>
      <c r="E97" s="453"/>
      <c r="F97" s="454"/>
      <c r="G97" s="454"/>
      <c r="H97" s="454"/>
      <c r="I97" s="454"/>
      <c r="J97" s="454"/>
      <c r="K97" s="454"/>
      <c r="L97" s="454"/>
      <c r="M97" s="454"/>
      <c r="N97" s="454"/>
      <c r="O97" s="454"/>
      <c r="P97" s="454"/>
      <c r="Q97" s="454"/>
      <c r="R97" s="299"/>
      <c r="S97" s="299"/>
    </row>
    <row r="98" spans="1:19" ht="15.75" thickBot="1">
      <c r="A98" s="381"/>
      <c r="B98" s="455" t="s">
        <v>713</v>
      </c>
      <c r="C98" s="405"/>
      <c r="D98" s="439"/>
      <c r="E98" s="452"/>
      <c r="F98" s="405"/>
      <c r="G98" s="381"/>
      <c r="H98" s="381"/>
      <c r="I98" s="381"/>
      <c r="J98" s="381"/>
      <c r="K98" s="381"/>
      <c r="L98" s="381"/>
      <c r="M98" s="381"/>
      <c r="N98" s="381"/>
      <c r="O98" s="381"/>
      <c r="P98" s="381"/>
      <c r="Q98" s="381"/>
      <c r="R98" s="299"/>
      <c r="S98" s="299"/>
    </row>
    <row r="99" spans="1:19" ht="15.75" thickBot="1">
      <c r="A99" s="381"/>
      <c r="B99" s="440"/>
      <c r="C99" s="815" t="s">
        <v>5</v>
      </c>
      <c r="D99" s="816"/>
      <c r="E99" s="816"/>
      <c r="F99" s="816"/>
      <c r="G99" s="816"/>
      <c r="H99" s="816"/>
      <c r="I99" s="816"/>
      <c r="J99" s="816"/>
      <c r="K99" s="816"/>
      <c r="L99" s="816"/>
      <c r="M99" s="816"/>
      <c r="N99" s="816"/>
      <c r="O99" s="816"/>
      <c r="P99" s="816"/>
      <c r="Q99" s="816"/>
      <c r="R99" s="816"/>
      <c r="S99" s="817"/>
    </row>
    <row r="100" spans="1:19" ht="15.75" thickBot="1">
      <c r="A100" s="381"/>
      <c r="B100" s="410"/>
      <c r="C100" s="492">
        <v>481</v>
      </c>
      <c r="D100" s="415">
        <v>482</v>
      </c>
      <c r="E100" s="493">
        <v>484</v>
      </c>
      <c r="F100" s="415">
        <v>401</v>
      </c>
      <c r="G100" s="493">
        <v>402</v>
      </c>
      <c r="H100" s="415">
        <v>403</v>
      </c>
      <c r="I100" s="493">
        <v>404</v>
      </c>
      <c r="J100" s="415">
        <v>405</v>
      </c>
      <c r="K100" s="493">
        <v>406</v>
      </c>
      <c r="L100" s="415">
        <v>407</v>
      </c>
      <c r="M100" s="493">
        <v>408</v>
      </c>
      <c r="N100" s="415">
        <v>409</v>
      </c>
      <c r="O100" s="493">
        <v>411</v>
      </c>
      <c r="P100" s="415">
        <v>412</v>
      </c>
      <c r="Q100" s="493">
        <v>413</v>
      </c>
      <c r="R100" s="415">
        <v>420</v>
      </c>
      <c r="S100" s="416">
        <v>421</v>
      </c>
    </row>
    <row r="101" spans="1:19" ht="12.6" customHeight="1">
      <c r="A101" s="381"/>
      <c r="B101" s="417">
        <v>41</v>
      </c>
      <c r="C101" s="456">
        <f>MAX((1-C$12)*C201,C$161*(1-C$19))</f>
        <v>185.00377499999999</v>
      </c>
      <c r="D101" s="445">
        <f t="shared" ref="D101:S101" si="9">MAX((1-D$12)*D201,D$161*(1-D$19))</f>
        <v>201.70358099999999</v>
      </c>
      <c r="E101" s="446">
        <f t="shared" si="9"/>
        <v>202.60496599999999</v>
      </c>
      <c r="F101" s="445">
        <f t="shared" si="9"/>
        <v>306.50607600000001</v>
      </c>
      <c r="G101" s="446">
        <f t="shared" si="9"/>
        <v>229.290359</v>
      </c>
      <c r="H101" s="445">
        <f t="shared" si="9"/>
        <v>325.83089099999995</v>
      </c>
      <c r="I101" s="446">
        <f t="shared" si="9"/>
        <v>412.662847</v>
      </c>
      <c r="J101" s="445">
        <f t="shared" si="9"/>
        <v>352.90761700000002</v>
      </c>
      <c r="K101" s="446">
        <f t="shared" si="9"/>
        <v>519.69022400000006</v>
      </c>
      <c r="L101" s="445">
        <f t="shared" si="9"/>
        <v>536.46477899999991</v>
      </c>
      <c r="M101" s="446">
        <f t="shared" si="9"/>
        <v>567.89453499999991</v>
      </c>
      <c r="N101" s="445">
        <f t="shared" si="9"/>
        <v>298.38921399999998</v>
      </c>
      <c r="O101" s="446">
        <f t="shared" si="9"/>
        <v>377.75066699999996</v>
      </c>
      <c r="P101" s="445">
        <f t="shared" si="9"/>
        <v>365.69848999999999</v>
      </c>
      <c r="Q101" s="446">
        <f t="shared" si="9"/>
        <v>292.17185599999999</v>
      </c>
      <c r="R101" s="445">
        <f t="shared" si="9"/>
        <v>217.82298299999999</v>
      </c>
      <c r="S101" s="447">
        <f t="shared" si="9"/>
        <v>319.367301</v>
      </c>
    </row>
    <row r="102" spans="1:19" ht="12.6" customHeight="1">
      <c r="A102" s="381"/>
      <c r="B102" s="417">
        <f t="shared" ref="B102:B110" si="10">+B101+1</f>
        <v>42</v>
      </c>
      <c r="C102" s="425">
        <f t="shared" ref="C102:S116" si="11">MAX((1-C$12)*C202,C$161*(1-C$19))</f>
        <v>187.976147</v>
      </c>
      <c r="D102" s="426">
        <f t="shared" si="11"/>
        <v>206.140154</v>
      </c>
      <c r="E102" s="427">
        <f t="shared" si="11"/>
        <v>211.302232</v>
      </c>
      <c r="F102" s="426">
        <f t="shared" si="11"/>
        <v>310.52053699999999</v>
      </c>
      <c r="G102" s="427">
        <f t="shared" si="11"/>
        <v>230.25330199999996</v>
      </c>
      <c r="H102" s="426">
        <f t="shared" si="11"/>
        <v>327.62047000000001</v>
      </c>
      <c r="I102" s="427">
        <f t="shared" si="11"/>
        <v>420.51588899999996</v>
      </c>
      <c r="J102" s="426">
        <f t="shared" si="11"/>
        <v>359.93842000000001</v>
      </c>
      <c r="K102" s="427">
        <f t="shared" si="11"/>
        <v>527.34979799999996</v>
      </c>
      <c r="L102" s="426">
        <f t="shared" si="11"/>
        <v>536.97922800000003</v>
      </c>
      <c r="M102" s="427">
        <f t="shared" si="11"/>
        <v>577.18099900000004</v>
      </c>
      <c r="N102" s="426">
        <f t="shared" si="11"/>
        <v>303.09840100000002</v>
      </c>
      <c r="O102" s="427">
        <f t="shared" si="11"/>
        <v>386.28524399999998</v>
      </c>
      <c r="P102" s="426">
        <f t="shared" si="11"/>
        <v>382.24440099999998</v>
      </c>
      <c r="Q102" s="427">
        <f t="shared" si="11"/>
        <v>301.669376</v>
      </c>
      <c r="R102" s="426">
        <f t="shared" si="11"/>
        <v>218.74195599999999</v>
      </c>
      <c r="S102" s="428">
        <f t="shared" si="11"/>
        <v>325.44395499999996</v>
      </c>
    </row>
    <row r="103" spans="1:19" ht="12.6" customHeight="1">
      <c r="A103" s="381"/>
      <c r="B103" s="417">
        <f t="shared" si="10"/>
        <v>43</v>
      </c>
      <c r="C103" s="425">
        <f t="shared" si="11"/>
        <v>190.381306</v>
      </c>
      <c r="D103" s="426">
        <f t="shared" si="11"/>
        <v>209.96114699999998</v>
      </c>
      <c r="E103" s="427">
        <f t="shared" si="11"/>
        <v>215.08804899999998</v>
      </c>
      <c r="F103" s="426">
        <f t="shared" si="11"/>
        <v>316.72470400000003</v>
      </c>
      <c r="G103" s="427">
        <f t="shared" si="11"/>
        <v>230.75455999999997</v>
      </c>
      <c r="H103" s="426">
        <f t="shared" si="11"/>
        <v>347.64880499999998</v>
      </c>
      <c r="I103" s="427">
        <f t="shared" si="11"/>
        <v>428.302976</v>
      </c>
      <c r="J103" s="426">
        <f t="shared" si="11"/>
        <v>360.73427699999996</v>
      </c>
      <c r="K103" s="427">
        <f t="shared" si="11"/>
        <v>530.89377999999999</v>
      </c>
      <c r="L103" s="426">
        <f t="shared" si="11"/>
        <v>572.66528000000005</v>
      </c>
      <c r="M103" s="427">
        <f t="shared" si="11"/>
        <v>598.21624699999995</v>
      </c>
      <c r="N103" s="426">
        <f t="shared" si="11"/>
        <v>308.05381999999997</v>
      </c>
      <c r="O103" s="427">
        <f t="shared" si="11"/>
        <v>402.54534999999998</v>
      </c>
      <c r="P103" s="426">
        <f t="shared" si="11"/>
        <v>387.52959499999997</v>
      </c>
      <c r="Q103" s="427">
        <f t="shared" si="11"/>
        <v>306.76110199999999</v>
      </c>
      <c r="R103" s="426">
        <f t="shared" si="11"/>
        <v>219.21683199999998</v>
      </c>
      <c r="S103" s="428">
        <f t="shared" si="11"/>
        <v>336.81899399999998</v>
      </c>
    </row>
    <row r="104" spans="1:19" ht="12.6" customHeight="1">
      <c r="A104" s="381"/>
      <c r="B104" s="417">
        <f t="shared" si="10"/>
        <v>44</v>
      </c>
      <c r="C104" s="425">
        <f t="shared" si="11"/>
        <v>193.16460699999999</v>
      </c>
      <c r="D104" s="426">
        <f t="shared" si="11"/>
        <v>213.175354</v>
      </c>
      <c r="E104" s="427">
        <f t="shared" si="11"/>
        <v>216.78968800000001</v>
      </c>
      <c r="F104" s="426">
        <f t="shared" si="11"/>
        <v>320.92383899999999</v>
      </c>
      <c r="G104" s="427">
        <f t="shared" si="11"/>
        <v>234.84377000000001</v>
      </c>
      <c r="H104" s="426">
        <f t="shared" si="11"/>
        <v>366.89887099999999</v>
      </c>
      <c r="I104" s="427">
        <f t="shared" si="11"/>
        <v>436.28353099999998</v>
      </c>
      <c r="J104" s="426">
        <f t="shared" si="11"/>
        <v>376.61184399999996</v>
      </c>
      <c r="K104" s="427">
        <f t="shared" si="11"/>
        <v>531.320289</v>
      </c>
      <c r="L104" s="426">
        <f t="shared" si="11"/>
        <v>587.14899799999989</v>
      </c>
      <c r="M104" s="427">
        <f t="shared" si="11"/>
        <v>600.32680699999992</v>
      </c>
      <c r="N104" s="426">
        <f t="shared" si="11"/>
        <v>312.73222799999996</v>
      </c>
      <c r="O104" s="427">
        <f t="shared" si="11"/>
        <v>407.90529300000003</v>
      </c>
      <c r="P104" s="426">
        <f t="shared" si="11"/>
        <v>395.34306399999997</v>
      </c>
      <c r="Q104" s="427">
        <f t="shared" si="11"/>
        <v>311.16249899999997</v>
      </c>
      <c r="R104" s="426">
        <f t="shared" si="11"/>
        <v>223.10378</v>
      </c>
      <c r="S104" s="428">
        <f t="shared" si="11"/>
        <v>339.342872</v>
      </c>
    </row>
    <row r="105" spans="1:19" ht="12.6" customHeight="1">
      <c r="A105" s="381"/>
      <c r="B105" s="448">
        <f t="shared" si="10"/>
        <v>45</v>
      </c>
      <c r="C105" s="429">
        <f t="shared" si="11"/>
        <v>196.07981799999999</v>
      </c>
      <c r="D105" s="430">
        <f t="shared" si="11"/>
        <v>215.765187</v>
      </c>
      <c r="E105" s="431">
        <f t="shared" si="11"/>
        <v>219.80602999999999</v>
      </c>
      <c r="F105" s="430">
        <f t="shared" si="11"/>
        <v>325.848479</v>
      </c>
      <c r="G105" s="431">
        <f t="shared" si="11"/>
        <v>235.64402399999997</v>
      </c>
      <c r="H105" s="430">
        <f t="shared" si="11"/>
        <v>376.14576199999999</v>
      </c>
      <c r="I105" s="431">
        <f t="shared" si="11"/>
        <v>444.14536699999996</v>
      </c>
      <c r="J105" s="430">
        <f t="shared" si="11"/>
        <v>405.75076299999995</v>
      </c>
      <c r="K105" s="431">
        <f t="shared" si="11"/>
        <v>531.7467979999999</v>
      </c>
      <c r="L105" s="430">
        <f t="shared" si="11"/>
        <v>588.94297400000005</v>
      </c>
      <c r="M105" s="431">
        <f t="shared" si="11"/>
        <v>603.05294700000002</v>
      </c>
      <c r="N105" s="430">
        <f t="shared" si="11"/>
        <v>317.70523500000002</v>
      </c>
      <c r="O105" s="431">
        <f t="shared" si="11"/>
        <v>408.63959199999999</v>
      </c>
      <c r="P105" s="430">
        <f t="shared" si="11"/>
        <v>403.53027800000001</v>
      </c>
      <c r="Q105" s="431">
        <f t="shared" si="11"/>
        <v>316.126712</v>
      </c>
      <c r="R105" s="430">
        <f t="shared" si="11"/>
        <v>223.86006399999999</v>
      </c>
      <c r="S105" s="432">
        <f t="shared" si="11"/>
        <v>348.91514099999995</v>
      </c>
    </row>
    <row r="106" spans="1:19" ht="12.6" customHeight="1">
      <c r="A106" s="381"/>
      <c r="B106" s="417">
        <f t="shared" si="10"/>
        <v>46</v>
      </c>
      <c r="C106" s="425">
        <f t="shared" si="11"/>
        <v>198.35306700000001</v>
      </c>
      <c r="D106" s="426">
        <f t="shared" si="11"/>
        <v>220.48756499999999</v>
      </c>
      <c r="E106" s="427">
        <f t="shared" si="11"/>
        <v>226.30039899999997</v>
      </c>
      <c r="F106" s="426">
        <f t="shared" si="11"/>
        <v>330.95779299999998</v>
      </c>
      <c r="G106" s="427">
        <f t="shared" si="11"/>
        <v>251.48201800000001</v>
      </c>
      <c r="H106" s="426">
        <f t="shared" si="11"/>
        <v>379.35117499999996</v>
      </c>
      <c r="I106" s="427">
        <f t="shared" si="11"/>
        <v>453.93748600000004</v>
      </c>
      <c r="J106" s="426">
        <f t="shared" si="11"/>
        <v>408.66157699999997</v>
      </c>
      <c r="K106" s="427">
        <f t="shared" si="11"/>
        <v>532.17330699999991</v>
      </c>
      <c r="L106" s="426">
        <f t="shared" si="11"/>
        <v>624.87086099999999</v>
      </c>
      <c r="M106" s="427">
        <f t="shared" si="11"/>
        <v>657.59333499999991</v>
      </c>
      <c r="N106" s="426">
        <f t="shared" si="11"/>
        <v>321.00738200000001</v>
      </c>
      <c r="O106" s="427">
        <f t="shared" si="11"/>
        <v>423.38273299999997</v>
      </c>
      <c r="P106" s="426">
        <f t="shared" si="11"/>
        <v>407.14021500000001</v>
      </c>
      <c r="Q106" s="427">
        <f t="shared" si="11"/>
        <v>319.411271</v>
      </c>
      <c r="R106" s="426">
        <f t="shared" si="11"/>
        <v>238.91099499999999</v>
      </c>
      <c r="S106" s="428">
        <f t="shared" si="11"/>
        <v>355.37873100000002</v>
      </c>
    </row>
    <row r="107" spans="1:19" ht="12.6" customHeight="1">
      <c r="A107" s="381"/>
      <c r="B107" s="417">
        <f t="shared" si="10"/>
        <v>47</v>
      </c>
      <c r="C107" s="425">
        <f t="shared" si="11"/>
        <v>201.25948400000001</v>
      </c>
      <c r="D107" s="426">
        <f t="shared" si="11"/>
        <v>222.69485900000001</v>
      </c>
      <c r="E107" s="427">
        <f t="shared" si="11"/>
        <v>230.08181899999997</v>
      </c>
      <c r="F107" s="426">
        <f t="shared" si="11"/>
        <v>336.72226000000001</v>
      </c>
      <c r="G107" s="427">
        <f t="shared" si="11"/>
        <v>253.06933500000002</v>
      </c>
      <c r="H107" s="426">
        <f t="shared" si="11"/>
        <v>382.48623599999996</v>
      </c>
      <c r="I107" s="427">
        <f t="shared" si="11"/>
        <v>459.78109899999998</v>
      </c>
      <c r="J107" s="426">
        <f t="shared" si="11"/>
        <v>431.04670399999998</v>
      </c>
      <c r="K107" s="427">
        <f t="shared" si="11"/>
        <v>532.60421299999996</v>
      </c>
      <c r="L107" s="426">
        <f t="shared" si="11"/>
        <v>652.29934700000001</v>
      </c>
      <c r="M107" s="427">
        <f t="shared" si="11"/>
        <v>663.07639399999994</v>
      </c>
      <c r="N107" s="426">
        <f t="shared" si="11"/>
        <v>326.24420900000001</v>
      </c>
      <c r="O107" s="427">
        <f t="shared" si="11"/>
        <v>424.87331599999999</v>
      </c>
      <c r="P107" s="426">
        <f t="shared" si="11"/>
        <v>412.79036000000002</v>
      </c>
      <c r="Q107" s="427">
        <f t="shared" si="11"/>
        <v>324.810787</v>
      </c>
      <c r="R107" s="426">
        <f t="shared" si="11"/>
        <v>240.41476899999998</v>
      </c>
      <c r="S107" s="428">
        <f t="shared" si="11"/>
        <v>362.71732400000002</v>
      </c>
    </row>
    <row r="108" spans="1:19" ht="12.6" customHeight="1">
      <c r="A108" s="381"/>
      <c r="B108" s="417">
        <f t="shared" si="10"/>
        <v>48</v>
      </c>
      <c r="C108" s="425">
        <f t="shared" si="11"/>
        <v>203.98122699999999</v>
      </c>
      <c r="D108" s="426">
        <f t="shared" si="11"/>
        <v>226.78846599999997</v>
      </c>
      <c r="E108" s="427">
        <f t="shared" si="11"/>
        <v>233.09376399999999</v>
      </c>
      <c r="F108" s="426">
        <f t="shared" si="11"/>
        <v>341.75242800000001</v>
      </c>
      <c r="G108" s="427">
        <f t="shared" si="11"/>
        <v>253.57499000000001</v>
      </c>
      <c r="H108" s="426">
        <f t="shared" si="11"/>
        <v>394.076728</v>
      </c>
      <c r="I108" s="427">
        <f t="shared" si="11"/>
        <v>467.63414099999994</v>
      </c>
      <c r="J108" s="426">
        <f t="shared" si="11"/>
        <v>433.289174</v>
      </c>
      <c r="K108" s="427">
        <f t="shared" si="11"/>
        <v>537.89380399999993</v>
      </c>
      <c r="L108" s="426">
        <f t="shared" si="11"/>
        <v>655.05186900000001</v>
      </c>
      <c r="M108" s="427">
        <f t="shared" si="11"/>
        <v>663.63041599999997</v>
      </c>
      <c r="N108" s="426">
        <f t="shared" si="11"/>
        <v>331.19962799999996</v>
      </c>
      <c r="O108" s="427">
        <f t="shared" si="11"/>
        <v>425.299825</v>
      </c>
      <c r="P108" s="426">
        <f t="shared" si="11"/>
        <v>419.46060899999998</v>
      </c>
      <c r="Q108" s="427">
        <f t="shared" si="11"/>
        <v>328.97914300000002</v>
      </c>
      <c r="R108" s="426">
        <f t="shared" si="11"/>
        <v>240.898439</v>
      </c>
      <c r="S108" s="428">
        <f t="shared" si="11"/>
        <v>370.07350499999995</v>
      </c>
    </row>
    <row r="109" spans="1:19" ht="12.6" customHeight="1">
      <c r="A109" s="381"/>
      <c r="B109" s="417">
        <f t="shared" si="10"/>
        <v>49</v>
      </c>
      <c r="C109" s="425">
        <f t="shared" si="11"/>
        <v>206.25447599999998</v>
      </c>
      <c r="D109" s="426">
        <f t="shared" si="11"/>
        <v>229.05731800000001</v>
      </c>
      <c r="E109" s="427">
        <f t="shared" si="11"/>
        <v>235.65721500000001</v>
      </c>
      <c r="F109" s="426">
        <f t="shared" si="11"/>
        <v>346.61551000000003</v>
      </c>
      <c r="G109" s="427">
        <f t="shared" si="11"/>
        <v>263.22200799999996</v>
      </c>
      <c r="H109" s="426">
        <f t="shared" si="11"/>
        <v>395.25072699999998</v>
      </c>
      <c r="I109" s="427">
        <f t="shared" si="11"/>
        <v>475.23655399999996</v>
      </c>
      <c r="J109" s="426">
        <f t="shared" si="11"/>
        <v>440.28480100000002</v>
      </c>
      <c r="K109" s="427">
        <f t="shared" si="11"/>
        <v>542.30839200000003</v>
      </c>
      <c r="L109" s="426">
        <f t="shared" si="11"/>
        <v>685.58903399999997</v>
      </c>
      <c r="M109" s="427">
        <f t="shared" si="11"/>
        <v>664.109689</v>
      </c>
      <c r="N109" s="426">
        <f t="shared" si="11"/>
        <v>336.43645499999997</v>
      </c>
      <c r="O109" s="427">
        <f t="shared" si="11"/>
        <v>425.72633400000001</v>
      </c>
      <c r="P109" s="426">
        <f t="shared" si="11"/>
        <v>420.00583699999999</v>
      </c>
      <c r="Q109" s="427">
        <f t="shared" si="11"/>
        <v>334.71722799999998</v>
      </c>
      <c r="R109" s="426">
        <f t="shared" si="11"/>
        <v>250.05739</v>
      </c>
      <c r="S109" s="428">
        <f t="shared" si="11"/>
        <v>377.35933399999999</v>
      </c>
    </row>
    <row r="110" spans="1:19" ht="12.6" customHeight="1">
      <c r="A110" s="381"/>
      <c r="B110" s="448">
        <f t="shared" si="10"/>
        <v>50</v>
      </c>
      <c r="C110" s="429">
        <f t="shared" si="11"/>
        <v>209.231245</v>
      </c>
      <c r="D110" s="430">
        <f t="shared" si="11"/>
        <v>232.37705299999999</v>
      </c>
      <c r="E110" s="431">
        <f t="shared" si="11"/>
        <v>236.08372399999996</v>
      </c>
      <c r="F110" s="430">
        <f t="shared" si="11"/>
        <v>347.07279799999998</v>
      </c>
      <c r="G110" s="431">
        <f t="shared" si="11"/>
        <v>264.19814200000002</v>
      </c>
      <c r="H110" s="430">
        <f t="shared" si="11"/>
        <v>396.18289099999998</v>
      </c>
      <c r="I110" s="431">
        <f t="shared" si="11"/>
        <v>482.44763399999999</v>
      </c>
      <c r="J110" s="430">
        <f t="shared" si="11"/>
        <v>441.64787100000001</v>
      </c>
      <c r="K110" s="431">
        <f t="shared" si="11"/>
        <v>551.53329799999995</v>
      </c>
      <c r="L110" s="430">
        <f t="shared" si="11"/>
        <v>688.64934600000004</v>
      </c>
      <c r="M110" s="431">
        <f t="shared" si="11"/>
        <v>664.59335899999996</v>
      </c>
      <c r="N110" s="430">
        <f t="shared" si="11"/>
        <v>341.19840599999998</v>
      </c>
      <c r="O110" s="431">
        <f t="shared" si="11"/>
        <v>426.676086</v>
      </c>
      <c r="P110" s="430">
        <f t="shared" si="11"/>
        <v>420.58184399999999</v>
      </c>
      <c r="Q110" s="431">
        <f t="shared" si="11"/>
        <v>339.48797300000001</v>
      </c>
      <c r="R110" s="430">
        <f t="shared" si="11"/>
        <v>250.989554</v>
      </c>
      <c r="S110" s="432">
        <f t="shared" si="11"/>
        <v>384.88260100000002</v>
      </c>
    </row>
    <row r="111" spans="1:19" ht="12.6" customHeight="1">
      <c r="A111" s="381"/>
      <c r="B111" s="417">
        <f t="shared" ref="B111:B135" si="12">+B110+2</f>
        <v>52</v>
      </c>
      <c r="C111" s="425">
        <f t="shared" si="11"/>
        <v>214.44608700000001</v>
      </c>
      <c r="D111" s="426">
        <f t="shared" si="11"/>
        <v>236.92794800000001</v>
      </c>
      <c r="E111" s="427">
        <f t="shared" si="11"/>
        <v>237.39402999999999</v>
      </c>
      <c r="F111" s="426">
        <f t="shared" si="11"/>
        <v>361.17397699999998</v>
      </c>
      <c r="G111" s="427">
        <f t="shared" si="11"/>
        <v>282.30938500000002</v>
      </c>
      <c r="H111" s="426">
        <f t="shared" si="11"/>
        <v>415.85067199999997</v>
      </c>
      <c r="I111" s="427">
        <f t="shared" si="11"/>
        <v>501.35033699999997</v>
      </c>
      <c r="J111" s="426">
        <f t="shared" si="11"/>
        <v>469.08954799999992</v>
      </c>
      <c r="K111" s="427">
        <f t="shared" si="11"/>
        <v>622.33818900000006</v>
      </c>
      <c r="L111" s="426">
        <f t="shared" si="11"/>
        <v>690.87862499999994</v>
      </c>
      <c r="M111" s="427">
        <f t="shared" si="11"/>
        <v>687.18514500000003</v>
      </c>
      <c r="N111" s="426">
        <f t="shared" si="11"/>
        <v>347.18711999999999</v>
      </c>
      <c r="O111" s="427">
        <f t="shared" si="11"/>
        <v>460.73085099999997</v>
      </c>
      <c r="P111" s="426">
        <f t="shared" si="11"/>
        <v>424.12582600000002</v>
      </c>
      <c r="Q111" s="427">
        <f t="shared" si="11"/>
        <v>345.49427499999996</v>
      </c>
      <c r="R111" s="426">
        <f t="shared" si="11"/>
        <v>268.19061800000003</v>
      </c>
      <c r="S111" s="428">
        <f t="shared" si="11"/>
        <v>388.677212</v>
      </c>
    </row>
    <row r="112" spans="1:19" ht="12.6" customHeight="1">
      <c r="A112" s="381"/>
      <c r="B112" s="417">
        <f t="shared" si="12"/>
        <v>54</v>
      </c>
      <c r="C112" s="425">
        <f t="shared" si="11"/>
        <v>217.74383700000001</v>
      </c>
      <c r="D112" s="426">
        <f t="shared" si="11"/>
        <v>239.82557100000002</v>
      </c>
      <c r="E112" s="427">
        <f t="shared" si="11"/>
        <v>249.287915</v>
      </c>
      <c r="F112" s="426">
        <f t="shared" si="11"/>
        <v>368.93028500000003</v>
      </c>
      <c r="G112" s="427">
        <f t="shared" si="11"/>
        <v>285.59834099999995</v>
      </c>
      <c r="H112" s="426">
        <f t="shared" si="11"/>
        <v>424.89530100000002</v>
      </c>
      <c r="I112" s="427">
        <f t="shared" si="11"/>
        <v>510.85225399999996</v>
      </c>
      <c r="J112" s="426">
        <f t="shared" si="11"/>
        <v>472.00475899999998</v>
      </c>
      <c r="K112" s="427">
        <f t="shared" si="11"/>
        <v>626.53292699999997</v>
      </c>
      <c r="L112" s="426">
        <f t="shared" si="11"/>
        <v>692.373605</v>
      </c>
      <c r="M112" s="427">
        <f t="shared" si="11"/>
        <v>689.65625899999998</v>
      </c>
      <c r="N112" s="426">
        <f t="shared" si="11"/>
        <v>353.20661299999995</v>
      </c>
      <c r="O112" s="427">
        <f t="shared" si="11"/>
        <v>480.67564299999998</v>
      </c>
      <c r="P112" s="426">
        <f t="shared" si="11"/>
        <v>445.74587499999996</v>
      </c>
      <c r="Q112" s="427">
        <f t="shared" si="11"/>
        <v>350.43210599999998</v>
      </c>
      <c r="R112" s="426">
        <f t="shared" si="11"/>
        <v>271.321282</v>
      </c>
      <c r="S112" s="428">
        <f t="shared" si="11"/>
        <v>401.31419</v>
      </c>
    </row>
    <row r="113" spans="1:19" ht="12.6" customHeight="1">
      <c r="A113" s="381"/>
      <c r="B113" s="417">
        <f t="shared" si="12"/>
        <v>56</v>
      </c>
      <c r="C113" s="425">
        <f t="shared" si="11"/>
        <v>222.15402799999998</v>
      </c>
      <c r="D113" s="426">
        <f t="shared" si="11"/>
        <v>244.42483299999998</v>
      </c>
      <c r="E113" s="427">
        <f t="shared" si="11"/>
        <v>253.84760400000002</v>
      </c>
      <c r="F113" s="426">
        <f t="shared" si="11"/>
        <v>380.44163099999997</v>
      </c>
      <c r="G113" s="427">
        <f t="shared" si="11"/>
        <v>297.303155</v>
      </c>
      <c r="H113" s="426">
        <f t="shared" si="11"/>
        <v>432.73515199999997</v>
      </c>
      <c r="I113" s="427">
        <f t="shared" si="11"/>
        <v>529.24050799999998</v>
      </c>
      <c r="J113" s="426">
        <f t="shared" si="11"/>
        <v>473.41619600000001</v>
      </c>
      <c r="K113" s="427">
        <f t="shared" si="11"/>
        <v>655.75538900000004</v>
      </c>
      <c r="L113" s="426">
        <f t="shared" si="11"/>
        <v>725.65449799999999</v>
      </c>
      <c r="M113" s="427">
        <f t="shared" si="11"/>
        <v>695.31959500000005</v>
      </c>
      <c r="N113" s="426">
        <f t="shared" si="11"/>
        <v>364.22109799999998</v>
      </c>
      <c r="O113" s="427">
        <f t="shared" si="11"/>
        <v>487.29752499999995</v>
      </c>
      <c r="P113" s="426">
        <f t="shared" si="11"/>
        <v>461.75095500000003</v>
      </c>
      <c r="Q113" s="427">
        <f t="shared" si="11"/>
        <v>361.93026099999997</v>
      </c>
      <c r="R113" s="426">
        <f t="shared" si="11"/>
        <v>282.43689799999999</v>
      </c>
      <c r="S113" s="428">
        <f t="shared" si="11"/>
        <v>413.269633</v>
      </c>
    </row>
    <row r="114" spans="1:19" ht="12.6" customHeight="1">
      <c r="A114" s="381"/>
      <c r="B114" s="417">
        <f t="shared" si="12"/>
        <v>58</v>
      </c>
      <c r="C114" s="425">
        <f t="shared" si="11"/>
        <v>226.81484800000001</v>
      </c>
      <c r="D114" s="426">
        <f t="shared" si="11"/>
        <v>248.95814000000001</v>
      </c>
      <c r="E114" s="427">
        <f t="shared" si="11"/>
        <v>258.75465600000001</v>
      </c>
      <c r="F114" s="426">
        <f t="shared" si="11"/>
        <v>391.961771</v>
      </c>
      <c r="G114" s="427">
        <f t="shared" si="11"/>
        <v>309.007969</v>
      </c>
      <c r="H114" s="426">
        <f t="shared" si="11"/>
        <v>437.03102100000001</v>
      </c>
      <c r="I114" s="427">
        <f t="shared" si="11"/>
        <v>548.01569799999993</v>
      </c>
      <c r="J114" s="426">
        <f t="shared" si="11"/>
        <v>474.81883900000003</v>
      </c>
      <c r="K114" s="427">
        <f t="shared" si="11"/>
        <v>674.44703600000003</v>
      </c>
      <c r="L114" s="426">
        <f t="shared" si="11"/>
        <v>764.11945399999991</v>
      </c>
      <c r="M114" s="427">
        <f t="shared" si="11"/>
        <v>700.97413699999993</v>
      </c>
      <c r="N114" s="426">
        <f t="shared" si="11"/>
        <v>375.23997999999995</v>
      </c>
      <c r="O114" s="427">
        <f t="shared" si="11"/>
        <v>493.91940699999998</v>
      </c>
      <c r="P114" s="426">
        <f t="shared" si="11"/>
        <v>477.69887399999999</v>
      </c>
      <c r="Q114" s="427">
        <f t="shared" si="11"/>
        <v>374.15831800000001</v>
      </c>
      <c r="R114" s="426">
        <f t="shared" si="11"/>
        <v>293.55691099999996</v>
      </c>
      <c r="S114" s="428">
        <f t="shared" si="11"/>
        <v>426.50899999999996</v>
      </c>
    </row>
    <row r="115" spans="1:19" ht="12.6" customHeight="1">
      <c r="A115" s="381"/>
      <c r="B115" s="448">
        <f t="shared" si="12"/>
        <v>60</v>
      </c>
      <c r="C115" s="429">
        <f t="shared" si="11"/>
        <v>233.57743400000001</v>
      </c>
      <c r="D115" s="430">
        <f t="shared" si="11"/>
        <v>254.51594800000001</v>
      </c>
      <c r="E115" s="431">
        <f t="shared" si="11"/>
        <v>260.06496199999998</v>
      </c>
      <c r="F115" s="430">
        <f t="shared" si="11"/>
        <v>404.893348</v>
      </c>
      <c r="G115" s="431">
        <f t="shared" si="11"/>
        <v>310.50734600000004</v>
      </c>
      <c r="H115" s="430">
        <f t="shared" si="11"/>
        <v>468.922462</v>
      </c>
      <c r="I115" s="431">
        <f t="shared" si="11"/>
        <v>571.46050200000002</v>
      </c>
      <c r="J115" s="430">
        <f t="shared" si="11"/>
        <v>477.0745</v>
      </c>
      <c r="K115" s="431">
        <f t="shared" si="11"/>
        <v>686.59594699999991</v>
      </c>
      <c r="L115" s="430">
        <f t="shared" si="11"/>
        <v>788.80421200000001</v>
      </c>
      <c r="M115" s="431">
        <f t="shared" si="11"/>
        <v>736.6426009999999</v>
      </c>
      <c r="N115" s="430">
        <f t="shared" si="11"/>
        <v>389.75007999999997</v>
      </c>
      <c r="O115" s="431">
        <f t="shared" si="11"/>
        <v>546.79333199999996</v>
      </c>
      <c r="P115" s="430">
        <f t="shared" si="11"/>
        <v>514.41822100000002</v>
      </c>
      <c r="Q115" s="431">
        <f t="shared" si="11"/>
        <v>388.03085299999998</v>
      </c>
      <c r="R115" s="430">
        <f t="shared" si="11"/>
        <v>294.98593599999998</v>
      </c>
      <c r="S115" s="432">
        <f t="shared" si="11"/>
        <v>439.38781299999999</v>
      </c>
    </row>
    <row r="116" spans="1:19" ht="12.6" customHeight="1">
      <c r="A116" s="381"/>
      <c r="B116" s="417">
        <f t="shared" si="12"/>
        <v>62</v>
      </c>
      <c r="C116" s="425">
        <f t="shared" si="11"/>
        <v>238.00081599999999</v>
      </c>
      <c r="D116" s="426">
        <f t="shared" si="11"/>
        <v>259.23832600000003</v>
      </c>
      <c r="E116" s="427">
        <f t="shared" si="11"/>
        <v>267.74652100000003</v>
      </c>
      <c r="F116" s="426">
        <f t="shared" si="11"/>
        <v>409.75642999999997</v>
      </c>
      <c r="G116" s="427">
        <f t="shared" si="11"/>
        <v>328.40313599999996</v>
      </c>
      <c r="H116" s="426">
        <f t="shared" si="11"/>
        <v>475.95766199999997</v>
      </c>
      <c r="I116" s="427">
        <f t="shared" si="11"/>
        <v>590.16094299999997</v>
      </c>
      <c r="J116" s="426">
        <f t="shared" si="11"/>
        <v>496.87419099999994</v>
      </c>
      <c r="K116" s="427">
        <f t="shared" si="11"/>
        <v>687.994193</v>
      </c>
      <c r="L116" s="426">
        <f t="shared" si="11"/>
        <v>791.78537799999992</v>
      </c>
      <c r="M116" s="427">
        <f t="shared" si="11"/>
        <v>738.41898900000001</v>
      </c>
      <c r="N116" s="426">
        <f t="shared" si="11"/>
        <v>399.95991399999997</v>
      </c>
      <c r="O116" s="427">
        <f t="shared" si="11"/>
        <v>548.51255900000001</v>
      </c>
      <c r="P116" s="426">
        <f t="shared" si="11"/>
        <v>524.51813000000004</v>
      </c>
      <c r="Q116" s="427">
        <f t="shared" si="11"/>
        <v>403.93919900000003</v>
      </c>
      <c r="R116" s="426">
        <f t="shared" si="11"/>
        <v>311.98034099999995</v>
      </c>
      <c r="S116" s="428">
        <f t="shared" si="11"/>
        <v>452.69313499999998</v>
      </c>
    </row>
    <row r="117" spans="1:19" ht="12.6" customHeight="1">
      <c r="A117" s="381"/>
      <c r="B117" s="417">
        <f t="shared" si="12"/>
        <v>64</v>
      </c>
      <c r="C117" s="425">
        <f t="shared" ref="C117:S131" si="13">MAX((1-C$12)*C217,C$161*(1-C$19))</f>
        <v>242.43299199999998</v>
      </c>
      <c r="D117" s="426">
        <f t="shared" si="13"/>
        <v>263.08570100000003</v>
      </c>
      <c r="E117" s="427">
        <f t="shared" si="13"/>
        <v>269.06562100000002</v>
      </c>
      <c r="F117" s="426">
        <f t="shared" si="13"/>
        <v>427.60385299999996</v>
      </c>
      <c r="G117" s="427">
        <f t="shared" si="13"/>
        <v>330.36419799999999</v>
      </c>
      <c r="H117" s="426">
        <f t="shared" si="13"/>
        <v>477.43945099999996</v>
      </c>
      <c r="I117" s="427">
        <f t="shared" si="13"/>
        <v>609.13399799999991</v>
      </c>
      <c r="J117" s="426">
        <f t="shared" si="13"/>
        <v>524.45657199999994</v>
      </c>
      <c r="K117" s="427">
        <f t="shared" si="13"/>
        <v>689.40562999999997</v>
      </c>
      <c r="L117" s="426">
        <f t="shared" si="13"/>
        <v>793.27596100000005</v>
      </c>
      <c r="M117" s="427">
        <f t="shared" si="13"/>
        <v>752.94667700000002</v>
      </c>
      <c r="N117" s="426">
        <f t="shared" si="13"/>
        <v>410.16974799999997</v>
      </c>
      <c r="O117" s="427">
        <f t="shared" si="13"/>
        <v>549.96356900000001</v>
      </c>
      <c r="P117" s="426">
        <f t="shared" si="13"/>
        <v>541.24431800000002</v>
      </c>
      <c r="Q117" s="427">
        <f t="shared" si="13"/>
        <v>412.66724399999998</v>
      </c>
      <c r="R117" s="426">
        <f t="shared" si="13"/>
        <v>313.84466899999995</v>
      </c>
      <c r="S117" s="428">
        <f t="shared" si="13"/>
        <v>467.11969200000004</v>
      </c>
    </row>
    <row r="118" spans="1:19" ht="12.6" customHeight="1">
      <c r="A118" s="381"/>
      <c r="B118" s="417">
        <f t="shared" si="12"/>
        <v>66</v>
      </c>
      <c r="C118" s="425">
        <f t="shared" si="13"/>
        <v>245.65599300000002</v>
      </c>
      <c r="D118" s="426">
        <f t="shared" si="13"/>
        <v>267.37277599999999</v>
      </c>
      <c r="E118" s="427">
        <f t="shared" si="13"/>
        <v>273.480209</v>
      </c>
      <c r="F118" s="426">
        <f t="shared" si="13"/>
        <v>438.48203100000001</v>
      </c>
      <c r="G118" s="427">
        <f t="shared" si="13"/>
        <v>332.91445799999997</v>
      </c>
      <c r="H118" s="426">
        <f t="shared" si="13"/>
        <v>478.92563699999999</v>
      </c>
      <c r="I118" s="427">
        <f t="shared" si="13"/>
        <v>623.87274200000002</v>
      </c>
      <c r="J118" s="426">
        <f t="shared" si="13"/>
        <v>526.45720699999993</v>
      </c>
      <c r="K118" s="427">
        <f t="shared" si="13"/>
        <v>723.28011800000002</v>
      </c>
      <c r="L118" s="426">
        <f t="shared" si="13"/>
        <v>794.76214699999991</v>
      </c>
      <c r="M118" s="427">
        <f t="shared" si="13"/>
        <v>754.49002399999995</v>
      </c>
      <c r="N118" s="426">
        <f t="shared" si="13"/>
        <v>420.37518499999999</v>
      </c>
      <c r="O118" s="427">
        <f t="shared" si="13"/>
        <v>576.98753099999999</v>
      </c>
      <c r="P118" s="426">
        <f t="shared" si="13"/>
        <v>546.82411100000002</v>
      </c>
      <c r="Q118" s="427">
        <f t="shared" si="13"/>
        <v>420.81928199999999</v>
      </c>
      <c r="R118" s="426">
        <f t="shared" si="13"/>
        <v>316.26741599999997</v>
      </c>
      <c r="S118" s="428">
        <f t="shared" si="13"/>
        <v>479.664333</v>
      </c>
    </row>
    <row r="119" spans="1:19" ht="12.6" customHeight="1">
      <c r="A119" s="381"/>
      <c r="B119" s="417">
        <f t="shared" si="12"/>
        <v>68</v>
      </c>
      <c r="C119" s="425">
        <f t="shared" si="13"/>
        <v>250.76091000000002</v>
      </c>
      <c r="D119" s="426">
        <f t="shared" si="13"/>
        <v>271.90608299999997</v>
      </c>
      <c r="E119" s="427">
        <f t="shared" si="13"/>
        <v>283.80436500000002</v>
      </c>
      <c r="F119" s="426">
        <f t="shared" si="13"/>
        <v>449.73395399999998</v>
      </c>
      <c r="G119" s="427">
        <f t="shared" si="13"/>
        <v>355.44028900000001</v>
      </c>
      <c r="H119" s="426">
        <f t="shared" si="13"/>
        <v>505.01303799999994</v>
      </c>
      <c r="I119" s="427">
        <f t="shared" si="13"/>
        <v>628.72263299999997</v>
      </c>
      <c r="J119" s="426">
        <f t="shared" si="13"/>
        <v>558.58608600000002</v>
      </c>
      <c r="K119" s="427">
        <f t="shared" si="13"/>
        <v>781.44803100000001</v>
      </c>
      <c r="L119" s="426">
        <f t="shared" si="13"/>
        <v>796.072453</v>
      </c>
      <c r="M119" s="427">
        <f t="shared" si="13"/>
        <v>821.44754</v>
      </c>
      <c r="N119" s="426">
        <f t="shared" si="13"/>
        <v>430.57182799999998</v>
      </c>
      <c r="O119" s="427">
        <f t="shared" si="13"/>
        <v>578.47371700000008</v>
      </c>
      <c r="P119" s="426">
        <f t="shared" si="13"/>
        <v>551.27827200000002</v>
      </c>
      <c r="Q119" s="427">
        <f t="shared" si="13"/>
        <v>433.13088199999999</v>
      </c>
      <c r="R119" s="426">
        <f t="shared" si="13"/>
        <v>337.66761500000001</v>
      </c>
      <c r="S119" s="428">
        <f t="shared" si="13"/>
        <v>496.46966700000002</v>
      </c>
    </row>
    <row r="120" spans="1:19" ht="12.6" customHeight="1">
      <c r="A120" s="381"/>
      <c r="B120" s="448">
        <f t="shared" si="12"/>
        <v>70</v>
      </c>
      <c r="C120" s="429">
        <f t="shared" si="13"/>
        <v>255.59321299999996</v>
      </c>
      <c r="D120" s="430">
        <f t="shared" si="13"/>
        <v>276.93185399999999</v>
      </c>
      <c r="E120" s="431">
        <f t="shared" si="13"/>
        <v>288.02108799999996</v>
      </c>
      <c r="F120" s="430">
        <f t="shared" si="13"/>
        <v>460.40547299999992</v>
      </c>
      <c r="G120" s="431">
        <f t="shared" si="13"/>
        <v>356.94846000000001</v>
      </c>
      <c r="H120" s="430">
        <f t="shared" si="13"/>
        <v>512.19773600000008</v>
      </c>
      <c r="I120" s="431">
        <f t="shared" si="13"/>
        <v>660.55691300000001</v>
      </c>
      <c r="J120" s="430">
        <f t="shared" si="13"/>
        <v>565.07605799999999</v>
      </c>
      <c r="K120" s="431">
        <f t="shared" si="13"/>
        <v>787.09377899999993</v>
      </c>
      <c r="L120" s="430">
        <f t="shared" si="13"/>
        <v>807.31118499999991</v>
      </c>
      <c r="M120" s="431">
        <f t="shared" si="13"/>
        <v>828.69819299999995</v>
      </c>
      <c r="N120" s="430">
        <f t="shared" si="13"/>
        <v>440.76407399999999</v>
      </c>
      <c r="O120" s="431">
        <f t="shared" si="13"/>
        <v>579.78402299999993</v>
      </c>
      <c r="P120" s="430">
        <f t="shared" si="13"/>
        <v>566.77329999999995</v>
      </c>
      <c r="Q120" s="431">
        <f t="shared" si="13"/>
        <v>443.485817</v>
      </c>
      <c r="R120" s="430">
        <f t="shared" si="13"/>
        <v>339.10103700000002</v>
      </c>
      <c r="S120" s="432">
        <f t="shared" si="13"/>
        <v>509.48478699999998</v>
      </c>
    </row>
    <row r="121" spans="1:19" ht="12.6" customHeight="1">
      <c r="A121" s="381"/>
      <c r="B121" s="417">
        <f t="shared" si="12"/>
        <v>72</v>
      </c>
      <c r="C121" s="425">
        <f t="shared" si="13"/>
        <v>258.18744300000003</v>
      </c>
      <c r="D121" s="426">
        <f t="shared" si="13"/>
        <v>278.50597999999997</v>
      </c>
      <c r="E121" s="427">
        <f t="shared" si="13"/>
        <v>289.49847999999997</v>
      </c>
      <c r="F121" s="426">
        <f t="shared" si="13"/>
        <v>470.24595899999997</v>
      </c>
      <c r="G121" s="427">
        <f t="shared" si="13"/>
        <v>370.66270299999996</v>
      </c>
      <c r="H121" s="426">
        <f t="shared" si="13"/>
        <v>534.56527499999993</v>
      </c>
      <c r="I121" s="427">
        <f t="shared" si="13"/>
        <v>677.62606700000003</v>
      </c>
      <c r="J121" s="426">
        <f t="shared" si="13"/>
        <v>597.27968599999997</v>
      </c>
      <c r="K121" s="427">
        <f t="shared" si="13"/>
        <v>788.4040849999999</v>
      </c>
      <c r="L121" s="426">
        <f t="shared" si="13"/>
        <v>825.64227799999992</v>
      </c>
      <c r="M121" s="427">
        <f t="shared" si="13"/>
        <v>848.735322</v>
      </c>
      <c r="N121" s="426">
        <f t="shared" si="13"/>
        <v>443.94750199999999</v>
      </c>
      <c r="O121" s="427">
        <f t="shared" si="13"/>
        <v>603.49264699999992</v>
      </c>
      <c r="P121" s="426">
        <f t="shared" si="13"/>
        <v>575.49694799999997</v>
      </c>
      <c r="Q121" s="427">
        <f t="shared" si="13"/>
        <v>447.22326699999996</v>
      </c>
      <c r="R121" s="426">
        <f t="shared" si="13"/>
        <v>352.12934799999999</v>
      </c>
      <c r="S121" s="428">
        <f t="shared" si="13"/>
        <v>523.53320199999996</v>
      </c>
    </row>
    <row r="122" spans="1:19" ht="12.6" customHeight="1">
      <c r="A122" s="381"/>
      <c r="B122" s="417">
        <f t="shared" si="12"/>
        <v>74</v>
      </c>
      <c r="C122" s="425">
        <f t="shared" si="13"/>
        <v>261.69185199999998</v>
      </c>
      <c r="D122" s="426">
        <f t="shared" si="13"/>
        <v>285.20261099999999</v>
      </c>
      <c r="E122" s="427">
        <f t="shared" si="13"/>
        <v>290.808786</v>
      </c>
      <c r="F122" s="426">
        <f t="shared" si="13"/>
        <v>480.77677399999999</v>
      </c>
      <c r="G122" s="427">
        <f t="shared" si="13"/>
        <v>372.21484399999997</v>
      </c>
      <c r="H122" s="426">
        <f t="shared" si="13"/>
        <v>554.07476400000007</v>
      </c>
      <c r="I122" s="427">
        <f t="shared" si="13"/>
        <v>690.59282000000007</v>
      </c>
      <c r="J122" s="426">
        <f t="shared" si="13"/>
        <v>601.061106</v>
      </c>
      <c r="K122" s="427">
        <f t="shared" si="13"/>
        <v>790.74768600000004</v>
      </c>
      <c r="L122" s="426">
        <f t="shared" si="13"/>
        <v>857.31826599999999</v>
      </c>
      <c r="M122" s="427">
        <f t="shared" si="13"/>
        <v>869.24293</v>
      </c>
      <c r="N122" s="426">
        <f t="shared" si="13"/>
        <v>460.34391499999998</v>
      </c>
      <c r="O122" s="427">
        <f t="shared" si="13"/>
        <v>618.46443199999999</v>
      </c>
      <c r="P122" s="426">
        <f t="shared" si="13"/>
        <v>589.83556499999997</v>
      </c>
      <c r="Q122" s="427">
        <f t="shared" si="13"/>
        <v>452.65795900000001</v>
      </c>
      <c r="R122" s="426">
        <f t="shared" si="13"/>
        <v>353.60234300000002</v>
      </c>
      <c r="S122" s="428">
        <f t="shared" si="13"/>
        <v>537.99493499999994</v>
      </c>
    </row>
    <row r="123" spans="1:19" ht="12.6" customHeight="1">
      <c r="A123" s="381"/>
      <c r="B123" s="417">
        <f t="shared" si="12"/>
        <v>76</v>
      </c>
      <c r="C123" s="425">
        <f t="shared" si="13"/>
        <v>268.81059499999998</v>
      </c>
      <c r="D123" s="426">
        <f t="shared" si="13"/>
        <v>289.67875700000002</v>
      </c>
      <c r="E123" s="427">
        <f t="shared" si="13"/>
        <v>292.11909199999997</v>
      </c>
      <c r="F123" s="426">
        <f t="shared" si="13"/>
        <v>482.17502000000002</v>
      </c>
      <c r="G123" s="427">
        <f t="shared" si="13"/>
        <v>399.40149500000001</v>
      </c>
      <c r="H123" s="426">
        <f t="shared" si="13"/>
        <v>559.2104599999999</v>
      </c>
      <c r="I123" s="427">
        <f t="shared" si="13"/>
        <v>693.65752899999995</v>
      </c>
      <c r="J123" s="426">
        <f t="shared" si="13"/>
        <v>643.51853799999992</v>
      </c>
      <c r="K123" s="427">
        <f t="shared" si="13"/>
        <v>847.23154799999998</v>
      </c>
      <c r="L123" s="426">
        <f t="shared" si="13"/>
        <v>885.16886399999999</v>
      </c>
      <c r="M123" s="427">
        <f t="shared" si="13"/>
        <v>870.71592499999997</v>
      </c>
      <c r="N123" s="426">
        <f t="shared" si="13"/>
        <v>470.53176400000001</v>
      </c>
      <c r="O123" s="427">
        <f t="shared" si="13"/>
        <v>635.70067199999994</v>
      </c>
      <c r="P123" s="426">
        <f t="shared" si="13"/>
        <v>605.05358199999989</v>
      </c>
      <c r="Q123" s="427">
        <f t="shared" si="13"/>
        <v>473.32825600000001</v>
      </c>
      <c r="R123" s="426">
        <f t="shared" si="13"/>
        <v>379.43032099999999</v>
      </c>
      <c r="S123" s="428">
        <f t="shared" si="13"/>
        <v>551.25189</v>
      </c>
    </row>
    <row r="124" spans="1:19" ht="12.6" customHeight="1">
      <c r="A124" s="381"/>
      <c r="B124" s="417">
        <f t="shared" si="12"/>
        <v>78</v>
      </c>
      <c r="C124" s="425">
        <f t="shared" si="13"/>
        <v>271.27731199999999</v>
      </c>
      <c r="D124" s="426">
        <f t="shared" si="13"/>
        <v>293.45138299999996</v>
      </c>
      <c r="E124" s="427">
        <f t="shared" si="13"/>
        <v>301.64299399999999</v>
      </c>
      <c r="F124" s="426">
        <f t="shared" si="13"/>
        <v>495.70458900000006</v>
      </c>
      <c r="G124" s="427">
        <f t="shared" si="13"/>
        <v>402.25075099999998</v>
      </c>
      <c r="H124" s="426">
        <f t="shared" si="13"/>
        <v>561.07918499999994</v>
      </c>
      <c r="I124" s="427">
        <f t="shared" si="13"/>
        <v>711.40821800000003</v>
      </c>
      <c r="J124" s="426">
        <f t="shared" si="13"/>
        <v>644.92997500000001</v>
      </c>
      <c r="K124" s="427">
        <f t="shared" si="13"/>
        <v>848.70454299999994</v>
      </c>
      <c r="L124" s="426">
        <f t="shared" si="13"/>
        <v>888.89312300000006</v>
      </c>
      <c r="M124" s="427">
        <f t="shared" si="13"/>
        <v>876.38365799999997</v>
      </c>
      <c r="N124" s="426">
        <f t="shared" si="13"/>
        <v>480.73720099999997</v>
      </c>
      <c r="O124" s="427">
        <f t="shared" si="13"/>
        <v>637.45067799999993</v>
      </c>
      <c r="P124" s="426">
        <f t="shared" si="13"/>
        <v>641.900442</v>
      </c>
      <c r="Q124" s="427">
        <f t="shared" si="13"/>
        <v>483.65680900000001</v>
      </c>
      <c r="R124" s="426">
        <f t="shared" si="13"/>
        <v>382.13887299999999</v>
      </c>
      <c r="S124" s="428">
        <f t="shared" si="13"/>
        <v>565.56412499999999</v>
      </c>
    </row>
    <row r="125" spans="1:19" ht="12.6" customHeight="1">
      <c r="A125" s="381"/>
      <c r="B125" s="448">
        <f t="shared" si="12"/>
        <v>80</v>
      </c>
      <c r="C125" s="429">
        <f t="shared" si="13"/>
        <v>274.43875499999996</v>
      </c>
      <c r="D125" s="430">
        <f t="shared" si="13"/>
        <v>297.11408399999999</v>
      </c>
      <c r="E125" s="431">
        <f t="shared" si="13"/>
        <v>304.42629499999998</v>
      </c>
      <c r="F125" s="430">
        <f t="shared" si="13"/>
        <v>503.94896400000005</v>
      </c>
      <c r="G125" s="431">
        <f t="shared" si="13"/>
        <v>404.76583500000004</v>
      </c>
      <c r="H125" s="430">
        <f t="shared" si="13"/>
        <v>588.53405299999997</v>
      </c>
      <c r="I125" s="431">
        <f t="shared" si="13"/>
        <v>717.73989800000004</v>
      </c>
      <c r="J125" s="430">
        <f t="shared" si="13"/>
        <v>657.27675099999999</v>
      </c>
      <c r="K125" s="431">
        <f t="shared" si="13"/>
        <v>858.05256499999996</v>
      </c>
      <c r="L125" s="430">
        <f t="shared" si="13"/>
        <v>892.97353899999996</v>
      </c>
      <c r="M125" s="431">
        <f t="shared" si="13"/>
        <v>884.25428799999997</v>
      </c>
      <c r="N125" s="430">
        <f t="shared" si="13"/>
        <v>490.92065299999996</v>
      </c>
      <c r="O125" s="431">
        <f t="shared" si="13"/>
        <v>638.76098400000001</v>
      </c>
      <c r="P125" s="430">
        <f t="shared" si="13"/>
        <v>654.20324799999992</v>
      </c>
      <c r="Q125" s="431">
        <f t="shared" si="13"/>
        <v>494.98787799999997</v>
      </c>
      <c r="R125" s="430">
        <f t="shared" si="13"/>
        <v>384.52644399999997</v>
      </c>
      <c r="S125" s="432">
        <f t="shared" si="13"/>
        <v>575.43978700000002</v>
      </c>
    </row>
    <row r="126" spans="1:19" ht="12.6" customHeight="1">
      <c r="A126" s="381"/>
      <c r="B126" s="417">
        <f t="shared" si="12"/>
        <v>82</v>
      </c>
      <c r="C126" s="425">
        <f t="shared" si="13"/>
        <v>277.283614</v>
      </c>
      <c r="D126" s="426">
        <f t="shared" si="13"/>
        <v>300.76359399999996</v>
      </c>
      <c r="E126" s="427">
        <f t="shared" si="13"/>
        <v>314.07331299999998</v>
      </c>
      <c r="F126" s="426">
        <f t="shared" si="13"/>
        <v>518.00617299999999</v>
      </c>
      <c r="G126" s="427">
        <f t="shared" si="13"/>
        <v>406.26521200000002</v>
      </c>
      <c r="H126" s="426">
        <f t="shared" si="13"/>
        <v>590.02023900000006</v>
      </c>
      <c r="I126" s="427">
        <f t="shared" si="13"/>
        <v>719.13374699999997</v>
      </c>
      <c r="J126" s="426">
        <f t="shared" si="13"/>
        <v>658.68379099999993</v>
      </c>
      <c r="K126" s="427">
        <f t="shared" si="13"/>
        <v>859.36287100000004</v>
      </c>
      <c r="L126" s="426">
        <f t="shared" si="13"/>
        <v>894.51248899999996</v>
      </c>
      <c r="M126" s="427">
        <f t="shared" si="13"/>
        <v>900.85296299999993</v>
      </c>
      <c r="N126" s="426">
        <f t="shared" si="13"/>
        <v>492.31889899999999</v>
      </c>
      <c r="O126" s="427">
        <f t="shared" si="13"/>
        <v>640.51978399999996</v>
      </c>
      <c r="P126" s="426">
        <f t="shared" si="13"/>
        <v>660.35025399999995</v>
      </c>
      <c r="Q126" s="427">
        <f t="shared" si="13"/>
        <v>496.49604900000003</v>
      </c>
      <c r="R126" s="426">
        <f t="shared" si="13"/>
        <v>385.95107199999995</v>
      </c>
      <c r="S126" s="428">
        <f t="shared" si="13"/>
        <v>578.03401700000006</v>
      </c>
    </row>
    <row r="127" spans="1:19" ht="12.6" customHeight="1">
      <c r="A127" s="381"/>
      <c r="B127" s="417">
        <f t="shared" si="12"/>
        <v>84</v>
      </c>
      <c r="C127" s="425">
        <f t="shared" si="13"/>
        <v>279.81628599999999</v>
      </c>
      <c r="D127" s="426">
        <f t="shared" si="13"/>
        <v>304.36034000000001</v>
      </c>
      <c r="E127" s="427">
        <f t="shared" si="13"/>
        <v>317.17319800000001</v>
      </c>
      <c r="F127" s="426">
        <f t="shared" si="13"/>
        <v>529.16136199999994</v>
      </c>
      <c r="G127" s="427">
        <f t="shared" si="13"/>
        <v>434.02787000000001</v>
      </c>
      <c r="H127" s="426">
        <f t="shared" si="13"/>
        <v>591.502028</v>
      </c>
      <c r="I127" s="427">
        <f t="shared" si="13"/>
        <v>753.92720800000006</v>
      </c>
      <c r="J127" s="426">
        <f t="shared" si="13"/>
        <v>660.08643399999994</v>
      </c>
      <c r="K127" s="427">
        <f t="shared" si="13"/>
        <v>860.67317700000001</v>
      </c>
      <c r="L127" s="426">
        <f t="shared" si="13"/>
        <v>910.35487999999998</v>
      </c>
      <c r="M127" s="427">
        <f t="shared" si="13"/>
        <v>902.1632689999999</v>
      </c>
      <c r="N127" s="426">
        <f t="shared" si="13"/>
        <v>493.72154200000006</v>
      </c>
      <c r="O127" s="427">
        <f t="shared" si="13"/>
        <v>674.53937300000007</v>
      </c>
      <c r="P127" s="426">
        <f t="shared" si="13"/>
        <v>661.66055999999992</v>
      </c>
      <c r="Q127" s="427">
        <f t="shared" si="13"/>
        <v>500.01364899999999</v>
      </c>
      <c r="R127" s="426">
        <f t="shared" si="13"/>
        <v>412.32427799999999</v>
      </c>
      <c r="S127" s="428">
        <f t="shared" si="13"/>
        <v>592.21434199999999</v>
      </c>
    </row>
    <row r="128" spans="1:19" ht="12.6" customHeight="1">
      <c r="A128" s="381"/>
      <c r="B128" s="417">
        <f t="shared" si="12"/>
        <v>86</v>
      </c>
      <c r="C128" s="425">
        <f t="shared" si="13"/>
        <v>282.91177399999998</v>
      </c>
      <c r="D128" s="426">
        <f t="shared" si="13"/>
        <v>307.05130400000002</v>
      </c>
      <c r="E128" s="427">
        <f t="shared" si="13"/>
        <v>318.74292699999995</v>
      </c>
      <c r="F128" s="426">
        <f t="shared" si="13"/>
        <v>537.388149</v>
      </c>
      <c r="G128" s="427">
        <f t="shared" si="13"/>
        <v>437.07059399999997</v>
      </c>
      <c r="H128" s="426">
        <f t="shared" si="13"/>
        <v>592.81233399999996</v>
      </c>
      <c r="I128" s="427">
        <f t="shared" si="13"/>
        <v>766.89396099999999</v>
      </c>
      <c r="J128" s="426">
        <f t="shared" si="13"/>
        <v>672.45959200000004</v>
      </c>
      <c r="K128" s="427">
        <f t="shared" si="13"/>
        <v>861.98348299999998</v>
      </c>
      <c r="L128" s="426">
        <f t="shared" si="13"/>
        <v>918.45415400000002</v>
      </c>
      <c r="M128" s="427">
        <f t="shared" si="13"/>
        <v>956.11445900000012</v>
      </c>
      <c r="N128" s="426">
        <f t="shared" si="13"/>
        <v>517.46094500000004</v>
      </c>
      <c r="O128" s="427">
        <f t="shared" si="13"/>
        <v>676.75546099999997</v>
      </c>
      <c r="P128" s="426">
        <f t="shared" si="13"/>
        <v>662.970866</v>
      </c>
      <c r="Q128" s="427">
        <f t="shared" si="13"/>
        <v>518.80642699999999</v>
      </c>
      <c r="R128" s="426">
        <f t="shared" si="13"/>
        <v>415.21750400000002</v>
      </c>
      <c r="S128" s="428">
        <f t="shared" si="13"/>
        <v>604.04227199999991</v>
      </c>
    </row>
    <row r="129" spans="1:19" ht="12.6" customHeight="1">
      <c r="A129" s="381"/>
      <c r="B129" s="417">
        <f t="shared" si="12"/>
        <v>88</v>
      </c>
      <c r="C129" s="425">
        <f t="shared" si="13"/>
        <v>286.073217</v>
      </c>
      <c r="D129" s="426">
        <f t="shared" si="13"/>
        <v>312.516775</v>
      </c>
      <c r="E129" s="427">
        <f t="shared" si="13"/>
        <v>320.22911299999998</v>
      </c>
      <c r="F129" s="426">
        <f t="shared" si="13"/>
        <v>547.80024500000002</v>
      </c>
      <c r="G129" s="427">
        <f t="shared" si="13"/>
        <v>438.71067499999998</v>
      </c>
      <c r="H129" s="426">
        <f t="shared" si="13"/>
        <v>610.27282100000002</v>
      </c>
      <c r="I129" s="427">
        <f t="shared" si="13"/>
        <v>779.78156799999999</v>
      </c>
      <c r="J129" s="426">
        <f t="shared" si="13"/>
        <v>673.86663199999998</v>
      </c>
      <c r="K129" s="427">
        <f t="shared" si="13"/>
        <v>863.29378900000006</v>
      </c>
      <c r="L129" s="426">
        <f t="shared" si="13"/>
        <v>939.92470500000002</v>
      </c>
      <c r="M129" s="427">
        <f t="shared" si="13"/>
        <v>991.3080470000001</v>
      </c>
      <c r="N129" s="426">
        <f t="shared" si="13"/>
        <v>518.77125099999989</v>
      </c>
      <c r="O129" s="427">
        <f t="shared" si="13"/>
        <v>717.47607799999992</v>
      </c>
      <c r="P129" s="426">
        <f t="shared" si="13"/>
        <v>664.28117199999997</v>
      </c>
      <c r="Q129" s="427">
        <f t="shared" si="13"/>
        <v>527.49929599999996</v>
      </c>
      <c r="R129" s="426">
        <f t="shared" si="13"/>
        <v>416.77404200000001</v>
      </c>
      <c r="S129" s="428">
        <f t="shared" si="13"/>
        <v>617.527871</v>
      </c>
    </row>
    <row r="130" spans="1:19" ht="12.6" customHeight="1">
      <c r="A130" s="381"/>
      <c r="B130" s="448">
        <f t="shared" si="12"/>
        <v>90</v>
      </c>
      <c r="C130" s="429">
        <f t="shared" si="13"/>
        <v>289.239057</v>
      </c>
      <c r="D130" s="430">
        <f t="shared" si="13"/>
        <v>315.26929699999999</v>
      </c>
      <c r="E130" s="431">
        <f t="shared" si="13"/>
        <v>327.888687</v>
      </c>
      <c r="F130" s="430">
        <f t="shared" si="13"/>
        <v>551.61684099999991</v>
      </c>
      <c r="G130" s="431">
        <f t="shared" si="13"/>
        <v>445.22702900000002</v>
      </c>
      <c r="H130" s="430">
        <f t="shared" si="13"/>
        <v>635.44124899999997</v>
      </c>
      <c r="I130" s="431">
        <f t="shared" si="13"/>
        <v>792.62080800000001</v>
      </c>
      <c r="J130" s="430">
        <f t="shared" si="13"/>
        <v>710.58597899999995</v>
      </c>
      <c r="K130" s="431">
        <f t="shared" si="13"/>
        <v>864.60409500000003</v>
      </c>
      <c r="L130" s="430">
        <f t="shared" si="13"/>
        <v>941.23501099999999</v>
      </c>
      <c r="M130" s="431">
        <f t="shared" si="13"/>
        <v>1019.0179410000001</v>
      </c>
      <c r="N130" s="430">
        <f t="shared" si="13"/>
        <v>532.46790599999997</v>
      </c>
      <c r="O130" s="431">
        <f t="shared" si="13"/>
        <v>724.97296299999994</v>
      </c>
      <c r="P130" s="430">
        <f t="shared" si="13"/>
        <v>665.59147799999994</v>
      </c>
      <c r="Q130" s="431">
        <f t="shared" si="13"/>
        <v>536.24492899999996</v>
      </c>
      <c r="R130" s="430">
        <f t="shared" si="13"/>
        <v>422.96501799999999</v>
      </c>
      <c r="S130" s="432">
        <f t="shared" si="13"/>
        <v>631.75656299999991</v>
      </c>
    </row>
    <row r="131" spans="1:19" ht="12.6" customHeight="1">
      <c r="A131" s="381"/>
      <c r="B131" s="417">
        <f t="shared" si="12"/>
        <v>92</v>
      </c>
      <c r="C131" s="425">
        <f t="shared" si="13"/>
        <v>292.27738399999998</v>
      </c>
      <c r="D131" s="426">
        <f t="shared" si="13"/>
        <v>318.65938399999999</v>
      </c>
      <c r="E131" s="427">
        <f t="shared" si="13"/>
        <v>331.94711799999999</v>
      </c>
      <c r="F131" s="426">
        <f t="shared" si="13"/>
        <v>559.17968099999996</v>
      </c>
      <c r="G131" s="427">
        <f t="shared" si="13"/>
        <v>454.69816700000001</v>
      </c>
      <c r="H131" s="426">
        <f t="shared" si="13"/>
        <v>639.32380000000001</v>
      </c>
      <c r="I131" s="427">
        <f t="shared" si="13"/>
        <v>805.65351599999997</v>
      </c>
      <c r="J131" s="426">
        <f t="shared" si="13"/>
        <v>711.89628499999992</v>
      </c>
      <c r="K131" s="427">
        <f t="shared" si="13"/>
        <v>865.914401</v>
      </c>
      <c r="L131" s="426">
        <f t="shared" si="13"/>
        <v>947.40400199999988</v>
      </c>
      <c r="M131" s="427">
        <f t="shared" si="13"/>
        <v>1021.9551369999999</v>
      </c>
      <c r="N131" s="426">
        <f t="shared" si="13"/>
        <v>540.44406400000003</v>
      </c>
      <c r="O131" s="427">
        <f t="shared" si="13"/>
        <v>726.36241499999994</v>
      </c>
      <c r="P131" s="426">
        <f t="shared" si="13"/>
        <v>666.90178400000002</v>
      </c>
      <c r="Q131" s="427">
        <f t="shared" si="13"/>
        <v>544.92460699999992</v>
      </c>
      <c r="R131" s="426">
        <f t="shared" si="13"/>
        <v>431.96567699999997</v>
      </c>
      <c r="S131" s="428">
        <f t="shared" si="13"/>
        <v>645.70824399999992</v>
      </c>
    </row>
    <row r="132" spans="1:19" ht="12.6" customHeight="1">
      <c r="A132" s="381"/>
      <c r="B132" s="417">
        <f t="shared" si="12"/>
        <v>94</v>
      </c>
      <c r="C132" s="425">
        <f t="shared" ref="C132:S145" si="14">MAX((1-C$12)*C232,C$161*(1-C$19))</f>
        <v>295.43882699999995</v>
      </c>
      <c r="D132" s="426">
        <f t="shared" si="14"/>
        <v>322.20336599999996</v>
      </c>
      <c r="E132" s="427">
        <f t="shared" si="14"/>
        <v>333.25742399999996</v>
      </c>
      <c r="F132" s="426">
        <f t="shared" si="14"/>
        <v>570.89328899999998</v>
      </c>
      <c r="G132" s="427">
        <f t="shared" si="14"/>
        <v>461.81690999999995</v>
      </c>
      <c r="H132" s="426">
        <f t="shared" si="14"/>
        <v>681.77243799999997</v>
      </c>
      <c r="I132" s="427">
        <f t="shared" si="14"/>
        <v>815.42364999999995</v>
      </c>
      <c r="J132" s="426">
        <f t="shared" si="14"/>
        <v>750.98121800000001</v>
      </c>
      <c r="K132" s="427">
        <f t="shared" si="14"/>
        <v>867.22470699999997</v>
      </c>
      <c r="L132" s="426">
        <f t="shared" si="14"/>
        <v>1005.0530689999999</v>
      </c>
      <c r="M132" s="427">
        <f t="shared" si="14"/>
        <v>1023.441323</v>
      </c>
      <c r="N132" s="426">
        <f t="shared" si="14"/>
        <v>550.15264000000002</v>
      </c>
      <c r="O132" s="427">
        <f t="shared" si="14"/>
        <v>762.40902099999994</v>
      </c>
      <c r="P132" s="426">
        <f t="shared" si="14"/>
        <v>668.21208999999999</v>
      </c>
      <c r="Q132" s="427">
        <f t="shared" si="14"/>
        <v>551.24309600000004</v>
      </c>
      <c r="R132" s="426">
        <f t="shared" si="14"/>
        <v>438.72386599999999</v>
      </c>
      <c r="S132" s="428">
        <f t="shared" si="14"/>
        <v>658.28366400000004</v>
      </c>
    </row>
    <row r="133" spans="1:19" ht="12.6" customHeight="1">
      <c r="A133" s="381"/>
      <c r="B133" s="417">
        <f t="shared" si="12"/>
        <v>96</v>
      </c>
      <c r="C133" s="425">
        <f t="shared" si="14"/>
        <v>297.81320700000003</v>
      </c>
      <c r="D133" s="426">
        <f t="shared" si="14"/>
        <v>324.79319899999996</v>
      </c>
      <c r="E133" s="427">
        <f t="shared" si="14"/>
        <v>334.56772999999998</v>
      </c>
      <c r="F133" s="426">
        <f t="shared" si="14"/>
        <v>575.51453600000002</v>
      </c>
      <c r="G133" s="427">
        <f t="shared" si="14"/>
        <v>474.91557299999994</v>
      </c>
      <c r="H133" s="426">
        <f t="shared" si="14"/>
        <v>696.00992399999996</v>
      </c>
      <c r="I133" s="427">
        <f t="shared" si="14"/>
        <v>824.23523799999998</v>
      </c>
      <c r="J133" s="426">
        <f t="shared" si="14"/>
        <v>757.11942999999997</v>
      </c>
      <c r="K133" s="427">
        <f t="shared" si="14"/>
        <v>868.53501299999994</v>
      </c>
      <c r="L133" s="426">
        <f t="shared" si="14"/>
        <v>1086.5778459999999</v>
      </c>
      <c r="M133" s="427">
        <f t="shared" si="14"/>
        <v>1075.493009</v>
      </c>
      <c r="N133" s="426">
        <f t="shared" si="14"/>
        <v>560.85933499999999</v>
      </c>
      <c r="O133" s="427">
        <f t="shared" si="14"/>
        <v>767.27649999999994</v>
      </c>
      <c r="P133" s="426">
        <f t="shared" si="14"/>
        <v>693.55639800000006</v>
      </c>
      <c r="Q133" s="427">
        <f t="shared" si="14"/>
        <v>562.38509399999998</v>
      </c>
      <c r="R133" s="426">
        <f t="shared" si="14"/>
        <v>451.16737599999993</v>
      </c>
      <c r="S133" s="428">
        <f t="shared" si="14"/>
        <v>669.57955699999991</v>
      </c>
    </row>
    <row r="134" spans="1:19" ht="12.6" customHeight="1">
      <c r="A134" s="381"/>
      <c r="B134" s="417">
        <f t="shared" si="12"/>
        <v>98</v>
      </c>
      <c r="C134" s="425">
        <f t="shared" si="14"/>
        <v>299.18067399999995</v>
      </c>
      <c r="D134" s="426">
        <f t="shared" si="14"/>
        <v>326.22662100000002</v>
      </c>
      <c r="E134" s="427">
        <f t="shared" si="14"/>
        <v>336.014343</v>
      </c>
      <c r="F134" s="426">
        <f t="shared" si="14"/>
        <v>576.85562100000004</v>
      </c>
      <c r="G134" s="427">
        <f t="shared" si="14"/>
        <v>484.86598399999997</v>
      </c>
      <c r="H134" s="426">
        <f t="shared" si="14"/>
        <v>697.32023000000004</v>
      </c>
      <c r="I134" s="427">
        <f t="shared" si="14"/>
        <v>828.22331700000007</v>
      </c>
      <c r="J134" s="426">
        <f t="shared" si="14"/>
        <v>758.42973600000005</v>
      </c>
      <c r="K134" s="427">
        <f t="shared" si="14"/>
        <v>869.8453189999999</v>
      </c>
      <c r="L134" s="426">
        <f t="shared" si="14"/>
        <v>1123.0949309999999</v>
      </c>
      <c r="M134" s="427">
        <f t="shared" si="14"/>
        <v>1081.5388840000001</v>
      </c>
      <c r="N134" s="426">
        <f t="shared" si="14"/>
        <v>562.16964099999996</v>
      </c>
      <c r="O134" s="427">
        <f t="shared" si="14"/>
        <v>768.58680600000002</v>
      </c>
      <c r="P134" s="426">
        <f t="shared" si="14"/>
        <v>697.73794500000008</v>
      </c>
      <c r="Q134" s="427">
        <f t="shared" si="14"/>
        <v>566.27643899999998</v>
      </c>
      <c r="R134" s="426">
        <f t="shared" si="14"/>
        <v>460.62532299999992</v>
      </c>
      <c r="S134" s="428">
        <f t="shared" si="14"/>
        <v>681.54379399999993</v>
      </c>
    </row>
    <row r="135" spans="1:19" ht="12.6" customHeight="1">
      <c r="A135" s="381"/>
      <c r="B135" s="448">
        <f t="shared" si="12"/>
        <v>100</v>
      </c>
      <c r="C135" s="429">
        <f t="shared" si="14"/>
        <v>303.48094000000003</v>
      </c>
      <c r="D135" s="430">
        <f t="shared" si="14"/>
        <v>329.05389200000002</v>
      </c>
      <c r="E135" s="431">
        <f t="shared" si="14"/>
        <v>337.46095600000001</v>
      </c>
      <c r="F135" s="430">
        <f t="shared" si="14"/>
        <v>578.23627899999997</v>
      </c>
      <c r="G135" s="431">
        <f t="shared" si="14"/>
        <v>514.74799600000006</v>
      </c>
      <c r="H135" s="430">
        <f t="shared" si="14"/>
        <v>698.83279800000003</v>
      </c>
      <c r="I135" s="431">
        <f t="shared" si="14"/>
        <v>829.60397499999999</v>
      </c>
      <c r="J135" s="430">
        <f t="shared" si="14"/>
        <v>799.39218799999992</v>
      </c>
      <c r="K135" s="431">
        <f t="shared" si="14"/>
        <v>930.88447300000007</v>
      </c>
      <c r="L135" s="430">
        <f t="shared" si="14"/>
        <v>1158.2005790000001</v>
      </c>
      <c r="M135" s="431">
        <f t="shared" si="14"/>
        <v>1258.5313249999999</v>
      </c>
      <c r="N135" s="430">
        <f t="shared" si="14"/>
        <v>563.61625399999991</v>
      </c>
      <c r="O135" s="431">
        <f t="shared" si="14"/>
        <v>769.89711199999999</v>
      </c>
      <c r="P135" s="430">
        <f t="shared" si="14"/>
        <v>699.180161</v>
      </c>
      <c r="Q135" s="431">
        <f t="shared" si="14"/>
        <v>571.46050200000002</v>
      </c>
      <c r="R135" s="430">
        <f t="shared" si="14"/>
        <v>489.01235500000001</v>
      </c>
      <c r="S135" s="432">
        <f t="shared" si="14"/>
        <v>683.99732000000006</v>
      </c>
    </row>
    <row r="136" spans="1:19" ht="12.6" customHeight="1">
      <c r="A136" s="381"/>
      <c r="B136" s="417">
        <f t="shared" ref="B136:B145" si="15">+B135+5</f>
        <v>105</v>
      </c>
      <c r="C136" s="425">
        <f t="shared" si="14"/>
        <v>317.43701800000002</v>
      </c>
      <c r="D136" s="426">
        <f t="shared" si="14"/>
        <v>344.08283799999998</v>
      </c>
      <c r="E136" s="427">
        <f t="shared" si="14"/>
        <v>353.162643</v>
      </c>
      <c r="F136" s="426">
        <f t="shared" si="14"/>
        <v>605.46690000000001</v>
      </c>
      <c r="G136" s="427">
        <f t="shared" si="14"/>
        <v>543.14821899999993</v>
      </c>
      <c r="H136" s="426">
        <f t="shared" si="14"/>
        <v>735.15641500000004</v>
      </c>
      <c r="I136" s="427">
        <f t="shared" si="14"/>
        <v>865.73852099999999</v>
      </c>
      <c r="J136" s="426">
        <f t="shared" si="14"/>
        <v>831.83765099999994</v>
      </c>
      <c r="K136" s="427">
        <f t="shared" si="14"/>
        <v>977.43111500000009</v>
      </c>
      <c r="L136" s="426">
        <f t="shared" si="14"/>
        <v>1216.1090689999999</v>
      </c>
      <c r="M136" s="427">
        <f t="shared" si="14"/>
        <v>1320.2124410000001</v>
      </c>
      <c r="N136" s="426">
        <f t="shared" si="14"/>
        <v>591.80102399999998</v>
      </c>
      <c r="O136" s="427">
        <f t="shared" si="14"/>
        <v>802.30300199999999</v>
      </c>
      <c r="P136" s="426">
        <f t="shared" si="14"/>
        <v>736.38757499999997</v>
      </c>
      <c r="Q136" s="427">
        <f t="shared" si="14"/>
        <v>599.52655299999992</v>
      </c>
      <c r="R136" s="426">
        <f t="shared" si="14"/>
        <v>515.992347</v>
      </c>
      <c r="S136" s="428">
        <f t="shared" si="14"/>
        <v>710.841005</v>
      </c>
    </row>
    <row r="137" spans="1:19" ht="12.6" customHeight="1">
      <c r="A137" s="381"/>
      <c r="B137" s="417">
        <f t="shared" si="15"/>
        <v>110</v>
      </c>
      <c r="C137" s="425">
        <f t="shared" si="14"/>
        <v>332.54950700000001</v>
      </c>
      <c r="D137" s="426">
        <f t="shared" si="14"/>
        <v>360.46606000000003</v>
      </c>
      <c r="E137" s="427">
        <f t="shared" si="14"/>
        <v>369.89762500000001</v>
      </c>
      <c r="F137" s="426">
        <f t="shared" si="14"/>
        <v>634.293632</v>
      </c>
      <c r="G137" s="427">
        <f t="shared" si="14"/>
        <v>569.0069759999999</v>
      </c>
      <c r="H137" s="426">
        <f t="shared" si="14"/>
        <v>769.75640799999996</v>
      </c>
      <c r="I137" s="427">
        <f t="shared" si="14"/>
        <v>906.96479299999999</v>
      </c>
      <c r="J137" s="426">
        <f t="shared" si="14"/>
        <v>871.44582700000001</v>
      </c>
      <c r="K137" s="427">
        <f t="shared" si="14"/>
        <v>1023.9733600000001</v>
      </c>
      <c r="L137" s="426">
        <f t="shared" si="14"/>
        <v>1274.0175590000001</v>
      </c>
      <c r="M137" s="427">
        <f t="shared" si="14"/>
        <v>1383.0191889999999</v>
      </c>
      <c r="N137" s="426">
        <f t="shared" si="14"/>
        <v>619.97699999999998</v>
      </c>
      <c r="O137" s="427">
        <f t="shared" si="14"/>
        <v>840.51293199999998</v>
      </c>
      <c r="P137" s="426">
        <f t="shared" si="14"/>
        <v>771.45804699999997</v>
      </c>
      <c r="Q137" s="427">
        <f t="shared" si="14"/>
        <v>627.5882069999999</v>
      </c>
      <c r="R137" s="426">
        <f t="shared" si="14"/>
        <v>540.55838600000004</v>
      </c>
      <c r="S137" s="428">
        <f t="shared" si="14"/>
        <v>716.56150200000002</v>
      </c>
    </row>
    <row r="138" spans="1:19" ht="12.6" customHeight="1">
      <c r="A138" s="381"/>
      <c r="B138" s="417">
        <f t="shared" si="15"/>
        <v>115</v>
      </c>
      <c r="C138" s="425">
        <f t="shared" si="14"/>
        <v>347.67079000000001</v>
      </c>
      <c r="D138" s="426">
        <f t="shared" si="14"/>
        <v>376.84928200000002</v>
      </c>
      <c r="E138" s="427">
        <f t="shared" si="14"/>
        <v>386.37318399999998</v>
      </c>
      <c r="F138" s="426">
        <f t="shared" si="14"/>
        <v>663.12915799999996</v>
      </c>
      <c r="G138" s="427">
        <f t="shared" si="14"/>
        <v>594.87013000000002</v>
      </c>
      <c r="H138" s="426">
        <f t="shared" si="14"/>
        <v>804.59823600000004</v>
      </c>
      <c r="I138" s="427">
        <f t="shared" si="14"/>
        <v>948.19106499999987</v>
      </c>
      <c r="J138" s="426">
        <f t="shared" si="14"/>
        <v>911.05400300000008</v>
      </c>
      <c r="K138" s="427">
        <f t="shared" si="14"/>
        <v>1070.520002</v>
      </c>
      <c r="L138" s="426">
        <f t="shared" si="14"/>
        <v>1331.9260489999999</v>
      </c>
      <c r="M138" s="427">
        <f t="shared" si="14"/>
        <v>1444.515631</v>
      </c>
      <c r="N138" s="426">
        <f t="shared" si="14"/>
        <v>648.15737299999989</v>
      </c>
      <c r="O138" s="427">
        <f t="shared" si="14"/>
        <v>878.71846499999992</v>
      </c>
      <c r="P138" s="426">
        <f t="shared" si="14"/>
        <v>806.51972499999999</v>
      </c>
      <c r="Q138" s="427">
        <f t="shared" si="14"/>
        <v>655.54433300000005</v>
      </c>
      <c r="R138" s="426">
        <f t="shared" si="14"/>
        <v>565.12882200000001</v>
      </c>
      <c r="S138" s="428">
        <f t="shared" si="14"/>
        <v>739.21484599999997</v>
      </c>
    </row>
    <row r="139" spans="1:19" ht="12.6" customHeight="1">
      <c r="A139" s="381"/>
      <c r="B139" s="417">
        <f t="shared" si="15"/>
        <v>120</v>
      </c>
      <c r="C139" s="425">
        <f t="shared" si="14"/>
        <v>362.78327899999999</v>
      </c>
      <c r="D139" s="426">
        <f t="shared" si="14"/>
        <v>393.23690099999999</v>
      </c>
      <c r="E139" s="427">
        <f t="shared" si="14"/>
        <v>403.15213599999998</v>
      </c>
      <c r="F139" s="426">
        <f t="shared" si="14"/>
        <v>691.95588999999995</v>
      </c>
      <c r="G139" s="427">
        <f t="shared" si="14"/>
        <v>620.73328400000003</v>
      </c>
      <c r="H139" s="426">
        <f t="shared" si="14"/>
        <v>839.58076800000003</v>
      </c>
      <c r="I139" s="427">
        <f t="shared" si="14"/>
        <v>989.42173400000001</v>
      </c>
      <c r="J139" s="426">
        <f t="shared" si="14"/>
        <v>950.66657599999996</v>
      </c>
      <c r="K139" s="427">
        <f t="shared" si="14"/>
        <v>1117.0578499999999</v>
      </c>
      <c r="L139" s="426">
        <f t="shared" si="14"/>
        <v>1389.8389359999999</v>
      </c>
      <c r="M139" s="427">
        <f t="shared" si="14"/>
        <v>1505.8801629999998</v>
      </c>
      <c r="N139" s="426">
        <f t="shared" si="14"/>
        <v>676.34214299999996</v>
      </c>
      <c r="O139" s="427">
        <f t="shared" si="14"/>
        <v>916.91960099999994</v>
      </c>
      <c r="P139" s="426">
        <f t="shared" si="14"/>
        <v>841.58579999999995</v>
      </c>
      <c r="Q139" s="427">
        <f t="shared" si="14"/>
        <v>683.44329800000003</v>
      </c>
      <c r="R139" s="426">
        <f t="shared" si="14"/>
        <v>589.69925799999999</v>
      </c>
      <c r="S139" s="428">
        <f t="shared" si="14"/>
        <v>768.73190699999998</v>
      </c>
    </row>
    <row r="140" spans="1:19" ht="12.6" customHeight="1">
      <c r="A140" s="381"/>
      <c r="B140" s="448">
        <f t="shared" si="15"/>
        <v>125</v>
      </c>
      <c r="C140" s="429">
        <f t="shared" si="14"/>
        <v>377.90016500000002</v>
      </c>
      <c r="D140" s="430">
        <f t="shared" si="14"/>
        <v>409.615726</v>
      </c>
      <c r="E140" s="431">
        <f t="shared" si="14"/>
        <v>419.52656400000001</v>
      </c>
      <c r="F140" s="430">
        <f t="shared" si="14"/>
        <v>720.79141599999991</v>
      </c>
      <c r="G140" s="431">
        <f t="shared" si="14"/>
        <v>646.59643799999992</v>
      </c>
      <c r="H140" s="430">
        <f t="shared" si="14"/>
        <v>874.22912799999995</v>
      </c>
      <c r="I140" s="431">
        <f t="shared" si="14"/>
        <v>1030.643609</v>
      </c>
      <c r="J140" s="430">
        <f t="shared" si="14"/>
        <v>990.27914899999996</v>
      </c>
      <c r="K140" s="431">
        <f t="shared" si="14"/>
        <v>1163.6044919999999</v>
      </c>
      <c r="L140" s="430">
        <f t="shared" si="14"/>
        <v>1447.7474259999999</v>
      </c>
      <c r="M140" s="431">
        <f t="shared" si="14"/>
        <v>1567.143564</v>
      </c>
      <c r="N140" s="430">
        <f t="shared" si="14"/>
        <v>704.51372199999992</v>
      </c>
      <c r="O140" s="431">
        <f t="shared" si="14"/>
        <v>955.12513400000012</v>
      </c>
      <c r="P140" s="430">
        <f t="shared" si="14"/>
        <v>876.6518749999999</v>
      </c>
      <c r="Q140" s="431">
        <f t="shared" si="14"/>
        <v>711.83472700000004</v>
      </c>
      <c r="R140" s="430">
        <f t="shared" si="14"/>
        <v>614.26529699999992</v>
      </c>
      <c r="S140" s="432">
        <f t="shared" si="14"/>
        <v>798.44683299999997</v>
      </c>
    </row>
    <row r="141" spans="1:19" ht="12.6" customHeight="1">
      <c r="A141" s="381"/>
      <c r="B141" s="417">
        <f t="shared" si="15"/>
        <v>130</v>
      </c>
      <c r="C141" s="425">
        <f t="shared" si="14"/>
        <v>392.45863200000002</v>
      </c>
      <c r="D141" s="426">
        <f t="shared" si="14"/>
        <v>425.99894799999998</v>
      </c>
      <c r="E141" s="427">
        <f t="shared" si="14"/>
        <v>435.98893200000003</v>
      </c>
      <c r="F141" s="426">
        <f t="shared" si="14"/>
        <v>749.62254500000006</v>
      </c>
      <c r="G141" s="427">
        <f t="shared" si="14"/>
        <v>672.46398899999997</v>
      </c>
      <c r="H141" s="426">
        <f t="shared" si="14"/>
        <v>908.78954799999997</v>
      </c>
      <c r="I141" s="427">
        <f t="shared" si="14"/>
        <v>1071.8654840000002</v>
      </c>
      <c r="J141" s="426">
        <f t="shared" si="14"/>
        <v>1029.8873249999999</v>
      </c>
      <c r="K141" s="427">
        <f t="shared" si="14"/>
        <v>1210.146737</v>
      </c>
      <c r="L141" s="426">
        <f t="shared" si="14"/>
        <v>1505.6559159999999</v>
      </c>
      <c r="M141" s="427">
        <f t="shared" si="14"/>
        <v>1629.7656379999999</v>
      </c>
      <c r="N141" s="426">
        <f t="shared" si="14"/>
        <v>732.69849199999999</v>
      </c>
      <c r="O141" s="427">
        <f t="shared" si="14"/>
        <v>993.32626999999991</v>
      </c>
      <c r="P141" s="426">
        <f t="shared" si="14"/>
        <v>911.71794999999997</v>
      </c>
      <c r="Q141" s="427">
        <f t="shared" si="14"/>
        <v>740.27452300000004</v>
      </c>
      <c r="R141" s="426">
        <f t="shared" si="14"/>
        <v>638.84013000000004</v>
      </c>
      <c r="S141" s="428">
        <f t="shared" si="14"/>
        <v>820.00532399999997</v>
      </c>
    </row>
    <row r="142" spans="1:19" ht="12.6" customHeight="1">
      <c r="A142" s="381"/>
      <c r="B142" s="417">
        <f t="shared" si="15"/>
        <v>135</v>
      </c>
      <c r="C142" s="425">
        <f t="shared" si="14"/>
        <v>407.54473899999999</v>
      </c>
      <c r="D142" s="426">
        <f t="shared" si="14"/>
        <v>442.38656700000001</v>
      </c>
      <c r="E142" s="427">
        <f t="shared" si="14"/>
        <v>452.67554699999999</v>
      </c>
      <c r="F142" s="426">
        <f t="shared" si="14"/>
        <v>778.44927700000005</v>
      </c>
      <c r="G142" s="427">
        <f t="shared" si="14"/>
        <v>698.32714299999998</v>
      </c>
      <c r="H142" s="426">
        <f t="shared" si="14"/>
        <v>943.66215499999998</v>
      </c>
      <c r="I142" s="427">
        <f t="shared" si="14"/>
        <v>1113.096153</v>
      </c>
      <c r="J142" s="426">
        <f t="shared" si="14"/>
        <v>1069.499898</v>
      </c>
      <c r="K142" s="427">
        <f t="shared" si="14"/>
        <v>1256.693379</v>
      </c>
      <c r="L142" s="426">
        <f t="shared" si="14"/>
        <v>1563.5688030000001</v>
      </c>
      <c r="M142" s="427">
        <f t="shared" si="14"/>
        <v>1690.91032</v>
      </c>
      <c r="N142" s="426">
        <f t="shared" si="14"/>
        <v>760.87886500000002</v>
      </c>
      <c r="O142" s="427">
        <f t="shared" si="14"/>
        <v>1031.5318030000001</v>
      </c>
      <c r="P142" s="426">
        <f t="shared" si="14"/>
        <v>946.78402499999993</v>
      </c>
      <c r="Q142" s="427">
        <f t="shared" si="14"/>
        <v>772.09121500000003</v>
      </c>
      <c r="R142" s="426">
        <f t="shared" si="14"/>
        <v>663.4105659999999</v>
      </c>
      <c r="S142" s="428">
        <f t="shared" si="14"/>
        <v>840.89547100000004</v>
      </c>
    </row>
    <row r="143" spans="1:19" ht="12.6" customHeight="1">
      <c r="A143" s="381"/>
      <c r="B143" s="417">
        <f t="shared" si="15"/>
        <v>140</v>
      </c>
      <c r="C143" s="425">
        <f t="shared" si="14"/>
        <v>422.57808199999999</v>
      </c>
      <c r="D143" s="426">
        <f t="shared" si="14"/>
        <v>458.769789</v>
      </c>
      <c r="E143" s="427">
        <f t="shared" si="14"/>
        <v>469.41052899999994</v>
      </c>
      <c r="F143" s="426">
        <f t="shared" si="14"/>
        <v>807.28480300000001</v>
      </c>
      <c r="G143" s="427">
        <f t="shared" si="14"/>
        <v>724.19029699999999</v>
      </c>
      <c r="H143" s="426">
        <f t="shared" si="14"/>
        <v>977.74330199999986</v>
      </c>
      <c r="I143" s="427">
        <f t="shared" si="14"/>
        <v>1154.3180280000001</v>
      </c>
      <c r="J143" s="426">
        <f t="shared" si="14"/>
        <v>1109.1124709999999</v>
      </c>
      <c r="K143" s="427">
        <f t="shared" si="14"/>
        <v>1303.2400209999998</v>
      </c>
      <c r="L143" s="426">
        <f t="shared" si="14"/>
        <v>1621.4772929999999</v>
      </c>
      <c r="M143" s="427">
        <f t="shared" si="14"/>
        <v>1753.4752329999999</v>
      </c>
      <c r="N143" s="426">
        <f t="shared" si="14"/>
        <v>789.0548409999999</v>
      </c>
      <c r="O143" s="427">
        <f t="shared" si="14"/>
        <v>1069.7417329999998</v>
      </c>
      <c r="P143" s="426">
        <f t="shared" si="14"/>
        <v>981.84570300000007</v>
      </c>
      <c r="Q143" s="427">
        <f t="shared" si="14"/>
        <v>800.66731800000002</v>
      </c>
      <c r="R143" s="426">
        <f t="shared" si="14"/>
        <v>687.98100199999999</v>
      </c>
      <c r="S143" s="428">
        <f t="shared" si="14"/>
        <v>868.48224900000002</v>
      </c>
    </row>
    <row r="144" spans="1:19" ht="12.6" customHeight="1">
      <c r="A144" s="381"/>
      <c r="B144" s="417">
        <f t="shared" si="15"/>
        <v>145</v>
      </c>
      <c r="C144" s="425">
        <f t="shared" si="14"/>
        <v>437.32122299999997</v>
      </c>
      <c r="D144" s="426">
        <f t="shared" si="14"/>
        <v>475.15301100000005</v>
      </c>
      <c r="E144" s="427">
        <f t="shared" si="14"/>
        <v>486.15870200000001</v>
      </c>
      <c r="F144" s="426">
        <f t="shared" si="14"/>
        <v>836.11593199999993</v>
      </c>
      <c r="G144" s="427">
        <f t="shared" si="14"/>
        <v>750.05345099999988</v>
      </c>
      <c r="H144" s="426">
        <f t="shared" si="14"/>
        <v>1012.180606</v>
      </c>
      <c r="I144" s="427">
        <f t="shared" si="14"/>
        <v>1195.5443</v>
      </c>
      <c r="J144" s="426">
        <f t="shared" si="14"/>
        <v>1148.7206470000001</v>
      </c>
      <c r="K144" s="427">
        <f t="shared" si="14"/>
        <v>1349.777869</v>
      </c>
      <c r="L144" s="426">
        <f t="shared" si="14"/>
        <v>1679.3857829999999</v>
      </c>
      <c r="M144" s="427">
        <f t="shared" si="14"/>
        <v>1814.4308440000002</v>
      </c>
      <c r="N144" s="426">
        <f t="shared" si="14"/>
        <v>817.23961099999997</v>
      </c>
      <c r="O144" s="427">
        <f t="shared" si="14"/>
        <v>1107.942869</v>
      </c>
      <c r="P144" s="426">
        <f t="shared" si="14"/>
        <v>1016.911778</v>
      </c>
      <c r="Q144" s="427">
        <f t="shared" si="14"/>
        <v>829.24781799999994</v>
      </c>
      <c r="R144" s="426">
        <f t="shared" si="14"/>
        <v>712.55143799999996</v>
      </c>
      <c r="S144" s="428">
        <f t="shared" si="14"/>
        <v>896.35922899999991</v>
      </c>
    </row>
    <row r="145" spans="1:19" ht="12.6" customHeight="1" thickBot="1">
      <c r="A145" s="381"/>
      <c r="B145" s="433">
        <f t="shared" si="15"/>
        <v>150</v>
      </c>
      <c r="C145" s="434">
        <f t="shared" si="14"/>
        <v>452.27541999999994</v>
      </c>
      <c r="D145" s="435">
        <f t="shared" si="14"/>
        <v>491.53623300000004</v>
      </c>
      <c r="E145" s="436">
        <f t="shared" si="14"/>
        <v>502.88928699999997</v>
      </c>
      <c r="F145" s="435">
        <f t="shared" si="14"/>
        <v>864.94706099999996</v>
      </c>
      <c r="G145" s="436">
        <f t="shared" si="14"/>
        <v>775.916605</v>
      </c>
      <c r="H145" s="435">
        <f t="shared" si="14"/>
        <v>1051.5161679999999</v>
      </c>
      <c r="I145" s="436">
        <f t="shared" si="14"/>
        <v>1236.7705720000001</v>
      </c>
      <c r="J145" s="435">
        <f t="shared" si="14"/>
        <v>1188.3288230000001</v>
      </c>
      <c r="K145" s="436">
        <f t="shared" si="14"/>
        <v>1396.324511</v>
      </c>
      <c r="L145" s="435">
        <f t="shared" si="14"/>
        <v>1737.294273</v>
      </c>
      <c r="M145" s="436">
        <f t="shared" si="14"/>
        <v>1876.9429930000001</v>
      </c>
      <c r="N145" s="435">
        <f t="shared" si="14"/>
        <v>845.42438099999993</v>
      </c>
      <c r="O145" s="436">
        <f t="shared" si="14"/>
        <v>1146.1440049999999</v>
      </c>
      <c r="P145" s="435">
        <f t="shared" si="14"/>
        <v>1051.98225</v>
      </c>
      <c r="Q145" s="436">
        <f t="shared" si="14"/>
        <v>857.83271500000001</v>
      </c>
      <c r="R145" s="435">
        <f t="shared" si="14"/>
        <v>737.12187400000005</v>
      </c>
      <c r="S145" s="437">
        <f t="shared" si="14"/>
        <v>924.06032900000002</v>
      </c>
    </row>
    <row r="146" spans="1:19" ht="6" customHeight="1">
      <c r="A146" s="381"/>
      <c r="B146" s="453"/>
      <c r="C146" s="454"/>
      <c r="D146" s="454"/>
      <c r="E146" s="454"/>
      <c r="F146" s="454"/>
      <c r="G146" s="454"/>
      <c r="H146" s="454"/>
      <c r="I146" s="454"/>
      <c r="J146" s="454"/>
      <c r="K146" s="454"/>
      <c r="L146" s="454"/>
      <c r="M146" s="454"/>
      <c r="N146" s="454"/>
      <c r="O146" s="454"/>
      <c r="P146" s="454"/>
      <c r="Q146" s="454"/>
      <c r="R146" s="299"/>
      <c r="S146" s="299"/>
    </row>
    <row r="147" spans="1:19" ht="15.75" thickBot="1">
      <c r="A147" s="381"/>
      <c r="B147" s="461" t="s">
        <v>725</v>
      </c>
      <c r="C147" s="381"/>
      <c r="D147" s="381"/>
      <c r="E147" s="381"/>
      <c r="F147" s="381"/>
      <c r="G147" s="381"/>
      <c r="H147" s="381"/>
      <c r="I147" s="381"/>
      <c r="J147" s="381"/>
      <c r="K147" s="381"/>
      <c r="L147" s="381"/>
      <c r="M147" s="381"/>
      <c r="N147" s="381"/>
      <c r="O147" s="381"/>
      <c r="P147" s="381"/>
      <c r="Q147" s="381"/>
      <c r="R147" s="299"/>
      <c r="S147" s="299"/>
    </row>
    <row r="148" spans="1:19" ht="11.25" customHeight="1" thickBot="1">
      <c r="A148" s="381"/>
      <c r="B148" s="440"/>
      <c r="C148" s="815" t="s">
        <v>5</v>
      </c>
      <c r="D148" s="816"/>
      <c r="E148" s="816"/>
      <c r="F148" s="816"/>
      <c r="G148" s="816"/>
      <c r="H148" s="816"/>
      <c r="I148" s="816"/>
      <c r="J148" s="816"/>
      <c r="K148" s="816"/>
      <c r="L148" s="816"/>
      <c r="M148" s="816"/>
      <c r="N148" s="816"/>
      <c r="O148" s="816"/>
      <c r="P148" s="816"/>
      <c r="Q148" s="816"/>
      <c r="R148" s="816"/>
      <c r="S148" s="817"/>
    </row>
    <row r="149" spans="1:19" ht="11.25" customHeight="1" thickBot="1">
      <c r="A149" s="381"/>
      <c r="B149" s="813" t="s">
        <v>715</v>
      </c>
      <c r="C149" s="492">
        <v>481</v>
      </c>
      <c r="D149" s="415">
        <v>482</v>
      </c>
      <c r="E149" s="493">
        <v>484</v>
      </c>
      <c r="F149" s="415">
        <v>401</v>
      </c>
      <c r="G149" s="493">
        <v>402</v>
      </c>
      <c r="H149" s="415">
        <v>403</v>
      </c>
      <c r="I149" s="493">
        <v>404</v>
      </c>
      <c r="J149" s="415">
        <v>405</v>
      </c>
      <c r="K149" s="493">
        <v>406</v>
      </c>
      <c r="L149" s="415">
        <v>407</v>
      </c>
      <c r="M149" s="493">
        <v>408</v>
      </c>
      <c r="N149" s="415">
        <v>409</v>
      </c>
      <c r="O149" s="493">
        <v>411</v>
      </c>
      <c r="P149" s="415">
        <v>412</v>
      </c>
      <c r="Q149" s="493">
        <v>413</v>
      </c>
      <c r="R149" s="415">
        <v>420</v>
      </c>
      <c r="S149" s="416">
        <v>421</v>
      </c>
    </row>
    <row r="150" spans="1:19" ht="11.25" customHeight="1">
      <c r="A150" s="381"/>
      <c r="B150" s="814"/>
      <c r="C150" s="462">
        <f t="shared" ref="C150:S151" si="16">+C246*(1-C$12)</f>
        <v>3.0163419999999999</v>
      </c>
      <c r="D150" s="463">
        <f t="shared" si="16"/>
        <v>3.2801619999999998</v>
      </c>
      <c r="E150" s="464">
        <f t="shared" si="16"/>
        <v>3.354911</v>
      </c>
      <c r="F150" s="463">
        <f t="shared" si="16"/>
        <v>5.7688639999999998</v>
      </c>
      <c r="G150" s="464">
        <f t="shared" si="16"/>
        <v>5.1752689999999992</v>
      </c>
      <c r="H150" s="463">
        <f t="shared" si="16"/>
        <v>7.0132149999999998</v>
      </c>
      <c r="I150" s="464">
        <f t="shared" si="16"/>
        <v>8.2487720000000007</v>
      </c>
      <c r="J150" s="463">
        <f t="shared" si="16"/>
        <v>7.9233939999999992</v>
      </c>
      <c r="K150" s="464">
        <f t="shared" si="16"/>
        <v>9.3128459999999986</v>
      </c>
      <c r="L150" s="463">
        <f t="shared" si="16"/>
        <v>11.586095</v>
      </c>
      <c r="M150" s="464">
        <f t="shared" si="16"/>
        <v>12.513862</v>
      </c>
      <c r="N150" s="463">
        <f t="shared" si="16"/>
        <v>5.6369540000000002</v>
      </c>
      <c r="O150" s="464">
        <f>+O246*(1-O$12)</f>
        <v>7.6419859999999993</v>
      </c>
      <c r="P150" s="463">
        <f t="shared" si="16"/>
        <v>7.0132149999999998</v>
      </c>
      <c r="Q150" s="464">
        <f>+Q246*(1-Q$12)</f>
        <v>5.7204969999999999</v>
      </c>
      <c r="R150" s="463">
        <f t="shared" si="16"/>
        <v>4.9158459999999993</v>
      </c>
      <c r="S150" s="465">
        <f t="shared" si="16"/>
        <v>6.1645939999999992</v>
      </c>
    </row>
    <row r="151" spans="1:19" ht="11.25" customHeight="1" thickBot="1">
      <c r="A151" s="381"/>
      <c r="B151" s="466" t="s">
        <v>716</v>
      </c>
      <c r="C151" s="467">
        <f t="shared" si="16"/>
        <v>452.27541999999994</v>
      </c>
      <c r="D151" s="468">
        <f t="shared" si="16"/>
        <v>491.53623300000004</v>
      </c>
      <c r="E151" s="469">
        <f t="shared" si="16"/>
        <v>502.88928699999997</v>
      </c>
      <c r="F151" s="468">
        <f t="shared" si="16"/>
        <v>864.94706099999996</v>
      </c>
      <c r="G151" s="469">
        <f t="shared" si="16"/>
        <v>775.916605</v>
      </c>
      <c r="H151" s="468">
        <f t="shared" si="16"/>
        <v>1051.5161679999999</v>
      </c>
      <c r="I151" s="469">
        <f t="shared" si="16"/>
        <v>1236.7705720000001</v>
      </c>
      <c r="J151" s="468">
        <f t="shared" si="16"/>
        <v>1188.3288230000001</v>
      </c>
      <c r="K151" s="469">
        <f t="shared" si="16"/>
        <v>1396.324511</v>
      </c>
      <c r="L151" s="468">
        <f t="shared" si="16"/>
        <v>1737.294273</v>
      </c>
      <c r="M151" s="469">
        <f t="shared" si="16"/>
        <v>1876.9429930000001</v>
      </c>
      <c r="N151" s="468">
        <f t="shared" si="16"/>
        <v>845.42438099999993</v>
      </c>
      <c r="O151" s="469">
        <f>+O247*(1-O$12)</f>
        <v>1146.1440049999999</v>
      </c>
      <c r="P151" s="468">
        <f t="shared" si="16"/>
        <v>1051.98225</v>
      </c>
      <c r="Q151" s="469">
        <f>+Q247*(1-Q$12)</f>
        <v>857.83271500000001</v>
      </c>
      <c r="R151" s="468">
        <f t="shared" si="16"/>
        <v>737.12187400000005</v>
      </c>
      <c r="S151" s="470">
        <f t="shared" si="16"/>
        <v>924.06032900000002</v>
      </c>
    </row>
    <row r="152" spans="1:19">
      <c r="A152" s="381"/>
      <c r="B152" s="450" t="s">
        <v>264</v>
      </c>
      <c r="C152" s="381"/>
      <c r="D152" s="381"/>
      <c r="E152" s="381"/>
      <c r="F152" s="381"/>
      <c r="G152" s="381"/>
      <c r="H152" s="381"/>
      <c r="I152" s="381"/>
      <c r="J152" s="381"/>
      <c r="K152" s="381"/>
      <c r="L152" s="381"/>
      <c r="M152" s="381"/>
      <c r="N152" s="381"/>
      <c r="O152" s="381"/>
      <c r="P152" s="381"/>
      <c r="Q152" s="381"/>
      <c r="R152" s="299"/>
      <c r="S152" s="299"/>
    </row>
    <row r="153" spans="1:19">
      <c r="A153" s="381"/>
      <c r="B153" s="452" t="s">
        <v>265</v>
      </c>
      <c r="C153" s="381"/>
      <c r="D153" s="381"/>
      <c r="E153" s="381"/>
      <c r="F153" s="381"/>
      <c r="G153" s="381"/>
      <c r="H153" s="381"/>
      <c r="I153" s="381"/>
      <c r="J153" s="381"/>
      <c r="K153" s="381"/>
      <c r="L153" s="381"/>
      <c r="M153" s="381"/>
      <c r="N153" s="381"/>
      <c r="O153" s="381"/>
      <c r="P153" s="381"/>
      <c r="Q153" s="381"/>
      <c r="R153" s="299"/>
      <c r="S153" s="299"/>
    </row>
    <row r="154" spans="1:19" ht="21" customHeight="1">
      <c r="A154" s="381"/>
      <c r="B154" s="381"/>
      <c r="C154" s="381"/>
      <c r="D154" s="381"/>
      <c r="E154" s="381"/>
      <c r="F154" s="381"/>
      <c r="G154" s="381"/>
      <c r="H154" s="381"/>
      <c r="I154" s="381"/>
      <c r="J154" s="381"/>
      <c r="K154" s="381"/>
      <c r="L154" s="381"/>
      <c r="M154" s="381"/>
      <c r="N154" s="381"/>
      <c r="O154" s="381"/>
      <c r="P154" s="381"/>
      <c r="Q154" s="381"/>
      <c r="R154" s="299"/>
      <c r="S154" s="299"/>
    </row>
    <row r="155" spans="1:19">
      <c r="A155" s="381"/>
      <c r="B155" s="381"/>
      <c r="C155" s="474"/>
      <c r="D155" s="475"/>
      <c r="E155" s="475"/>
      <c r="F155" s="474"/>
      <c r="G155" s="474"/>
      <c r="H155" s="474"/>
      <c r="I155" s="474"/>
      <c r="J155" s="474"/>
      <c r="K155" s="474"/>
      <c r="L155" s="474"/>
      <c r="M155" s="474"/>
      <c r="N155" s="474"/>
      <c r="O155" s="474"/>
      <c r="P155" s="474"/>
      <c r="Q155" s="474"/>
      <c r="R155" s="299"/>
      <c r="S155" s="299"/>
    </row>
    <row r="156" spans="1:19" hidden="1">
      <c r="A156" s="381"/>
      <c r="B156" s="476" t="s">
        <v>717</v>
      </c>
      <c r="C156" s="477"/>
      <c r="D156" s="477"/>
      <c r="E156" s="477"/>
      <c r="F156" s="477"/>
      <c r="G156" s="478"/>
      <c r="H156" s="478"/>
      <c r="I156" s="478"/>
      <c r="J156" s="478"/>
      <c r="K156" s="478"/>
      <c r="L156" s="478"/>
      <c r="M156" s="478"/>
      <c r="N156" s="478"/>
      <c r="O156" s="478"/>
      <c r="P156" s="478"/>
      <c r="Q156" s="478"/>
      <c r="R156" s="478"/>
      <c r="S156" s="478"/>
    </row>
    <row r="157" spans="1:19" ht="15.75" hidden="1" thickBot="1">
      <c r="A157" s="381"/>
      <c r="B157" s="479" t="s">
        <v>718</v>
      </c>
      <c r="C157" s="261">
        <v>481</v>
      </c>
      <c r="D157" s="261">
        <v>482</v>
      </c>
      <c r="E157" s="261">
        <v>484</v>
      </c>
      <c r="F157" s="261">
        <v>401</v>
      </c>
      <c r="G157" s="262">
        <v>402</v>
      </c>
      <c r="H157" s="261">
        <v>403</v>
      </c>
      <c r="I157" s="261">
        <v>404</v>
      </c>
      <c r="J157" s="261">
        <v>405</v>
      </c>
      <c r="K157" s="261">
        <v>406</v>
      </c>
      <c r="L157" s="261">
        <v>407</v>
      </c>
      <c r="M157" s="261">
        <v>408</v>
      </c>
      <c r="N157" s="261">
        <v>409</v>
      </c>
      <c r="O157" s="261">
        <v>411</v>
      </c>
      <c r="P157" s="261">
        <v>412</v>
      </c>
      <c r="Q157" s="261">
        <v>413</v>
      </c>
      <c r="R157" s="261">
        <v>420</v>
      </c>
      <c r="S157" s="261">
        <v>421</v>
      </c>
    </row>
    <row r="158" spans="1:19" hidden="1">
      <c r="A158" s="381"/>
      <c r="B158" s="480" t="s">
        <v>719</v>
      </c>
      <c r="C158" s="481">
        <v>48.27</v>
      </c>
      <c r="D158" s="482">
        <v>49.730000000000004</v>
      </c>
      <c r="E158" s="481">
        <v>51.84</v>
      </c>
      <c r="F158" s="482">
        <v>66.239999999999995</v>
      </c>
      <c r="G158" s="481">
        <v>59.52</v>
      </c>
      <c r="H158" s="482">
        <v>72.11</v>
      </c>
      <c r="I158" s="481">
        <v>77.150000000000006</v>
      </c>
      <c r="J158" s="482">
        <v>76.150000000000006</v>
      </c>
      <c r="K158" s="481">
        <v>97.55</v>
      </c>
      <c r="L158" s="482">
        <v>138.05000000000001</v>
      </c>
      <c r="M158" s="481">
        <v>146.96</v>
      </c>
      <c r="N158" s="482">
        <v>63.15</v>
      </c>
      <c r="O158" s="482">
        <v>77.22</v>
      </c>
      <c r="P158" s="481">
        <v>73.2</v>
      </c>
      <c r="Q158" s="481">
        <v>62.940000000000005</v>
      </c>
      <c r="R158" s="482">
        <v>56.550000000000004</v>
      </c>
      <c r="S158" s="481">
        <v>68.28</v>
      </c>
    </row>
    <row r="159" spans="1:19" hidden="1">
      <c r="A159" s="381"/>
      <c r="B159" s="480" t="s">
        <v>6</v>
      </c>
      <c r="C159" s="481">
        <v>80.510000000000005</v>
      </c>
      <c r="D159" s="482">
        <v>83.69</v>
      </c>
      <c r="E159" s="481">
        <v>70.92</v>
      </c>
      <c r="F159" s="482">
        <v>90.02</v>
      </c>
      <c r="G159" s="481">
        <v>78.92</v>
      </c>
      <c r="H159" s="482">
        <v>100.56</v>
      </c>
      <c r="I159" s="481">
        <v>103.89</v>
      </c>
      <c r="J159" s="482">
        <v>99.88</v>
      </c>
      <c r="K159" s="481">
        <v>113.84</v>
      </c>
      <c r="L159" s="482">
        <v>156.69</v>
      </c>
      <c r="M159" s="481">
        <v>153.16</v>
      </c>
      <c r="N159" s="482">
        <v>83.52</v>
      </c>
      <c r="O159" s="482">
        <v>102.28</v>
      </c>
      <c r="P159" s="481">
        <v>98.19</v>
      </c>
      <c r="Q159" s="481">
        <v>84.100000000000009</v>
      </c>
      <c r="R159" s="482">
        <v>74.98</v>
      </c>
      <c r="S159" s="481">
        <v>84</v>
      </c>
    </row>
    <row r="160" spans="1:19" hidden="1">
      <c r="A160" s="381"/>
      <c r="B160" s="480" t="s">
        <v>720</v>
      </c>
      <c r="C160" s="481">
        <v>88.39</v>
      </c>
      <c r="D160" s="482">
        <v>92.2</v>
      </c>
      <c r="E160" s="481">
        <v>74.460000000000008</v>
      </c>
      <c r="F160" s="482">
        <v>95.16</v>
      </c>
      <c r="G160" s="481">
        <v>87.8</v>
      </c>
      <c r="H160" s="482">
        <v>103.28</v>
      </c>
      <c r="I160" s="481">
        <v>113.10000000000001</v>
      </c>
      <c r="J160" s="482">
        <v>106.51</v>
      </c>
      <c r="K160" s="481">
        <v>152.72999999999999</v>
      </c>
      <c r="L160" s="482">
        <v>185.92000000000002</v>
      </c>
      <c r="M160" s="481">
        <v>183.70000000000002</v>
      </c>
      <c r="N160" s="482">
        <v>91.210000000000008</v>
      </c>
      <c r="O160" s="482">
        <v>118.85000000000001</v>
      </c>
      <c r="P160" s="481">
        <v>107.42</v>
      </c>
      <c r="Q160" s="481">
        <v>93.02</v>
      </c>
      <c r="R160" s="482">
        <v>83.41</v>
      </c>
      <c r="S160" s="481">
        <v>112.51</v>
      </c>
    </row>
    <row r="161" spans="1:19" hidden="1">
      <c r="A161" s="381"/>
      <c r="B161" s="480">
        <v>1</v>
      </c>
      <c r="C161" s="481">
        <v>92.04</v>
      </c>
      <c r="D161" s="482">
        <v>99.820000000000007</v>
      </c>
      <c r="E161" s="481">
        <v>92.7</v>
      </c>
      <c r="F161" s="482">
        <v>112.91</v>
      </c>
      <c r="G161" s="481">
        <v>105.07000000000001</v>
      </c>
      <c r="H161" s="482">
        <v>133.15</v>
      </c>
      <c r="I161" s="481">
        <v>120.66</v>
      </c>
      <c r="J161" s="482">
        <v>116.02</v>
      </c>
      <c r="K161" s="481">
        <v>143.72999999999999</v>
      </c>
      <c r="L161" s="482">
        <v>178.97</v>
      </c>
      <c r="M161" s="481">
        <v>186.22</v>
      </c>
      <c r="N161" s="482">
        <v>102.84</v>
      </c>
      <c r="O161" s="482">
        <v>125.41</v>
      </c>
      <c r="P161" s="481">
        <v>119.18</v>
      </c>
      <c r="Q161" s="481">
        <v>106.54</v>
      </c>
      <c r="R161" s="482">
        <v>99.81</v>
      </c>
      <c r="S161" s="481">
        <v>104.32000000000001</v>
      </c>
    </row>
    <row r="162" spans="1:19" hidden="1">
      <c r="A162" s="381"/>
      <c r="B162" s="480">
        <v>2</v>
      </c>
      <c r="C162" s="481">
        <v>101.24000000000001</v>
      </c>
      <c r="D162" s="482">
        <v>110.10000000000001</v>
      </c>
      <c r="E162" s="481">
        <v>104.24000000000001</v>
      </c>
      <c r="F162" s="482">
        <v>127.04</v>
      </c>
      <c r="G162" s="481">
        <v>113.35000000000001</v>
      </c>
      <c r="H162" s="482">
        <v>157.1</v>
      </c>
      <c r="I162" s="481">
        <v>147.4</v>
      </c>
      <c r="J162" s="482">
        <v>134.59</v>
      </c>
      <c r="K162" s="481">
        <v>172.86</v>
      </c>
      <c r="L162" s="482">
        <v>203.86</v>
      </c>
      <c r="M162" s="481">
        <v>205.46</v>
      </c>
      <c r="N162" s="482">
        <v>116.92</v>
      </c>
      <c r="O162" s="482">
        <v>142.77000000000001</v>
      </c>
      <c r="P162" s="481">
        <v>136.57</v>
      </c>
      <c r="Q162" s="481">
        <v>122.59</v>
      </c>
      <c r="R162" s="482">
        <v>107.68</v>
      </c>
      <c r="S162" s="481">
        <v>129.24</v>
      </c>
    </row>
    <row r="163" spans="1:19" hidden="1">
      <c r="A163" s="381"/>
      <c r="B163" s="480">
        <v>3</v>
      </c>
      <c r="C163" s="481">
        <v>112.91</v>
      </c>
      <c r="D163" s="482">
        <v>120.22</v>
      </c>
      <c r="E163" s="481">
        <v>115.95</v>
      </c>
      <c r="F163" s="482">
        <v>147.25</v>
      </c>
      <c r="G163" s="481">
        <v>124.22</v>
      </c>
      <c r="H163" s="482">
        <v>175.14000000000001</v>
      </c>
      <c r="I163" s="481">
        <v>169.31</v>
      </c>
      <c r="J163" s="482">
        <v>155.54</v>
      </c>
      <c r="K163" s="481">
        <v>202.21</v>
      </c>
      <c r="L163" s="482">
        <v>245.72</v>
      </c>
      <c r="M163" s="481">
        <v>233.64000000000001</v>
      </c>
      <c r="N163" s="482">
        <v>137.86000000000001</v>
      </c>
      <c r="O163" s="482">
        <v>159.25</v>
      </c>
      <c r="P163" s="481">
        <v>153.57</v>
      </c>
      <c r="Q163" s="481">
        <v>140.49</v>
      </c>
      <c r="R163" s="482">
        <v>118.01</v>
      </c>
      <c r="S163" s="481">
        <v>139.03</v>
      </c>
    </row>
    <row r="164" spans="1:19" hidden="1">
      <c r="A164" s="381"/>
      <c r="B164" s="480">
        <v>4</v>
      </c>
      <c r="C164" s="481">
        <v>124.35000000000001</v>
      </c>
      <c r="D164" s="482">
        <v>132.15</v>
      </c>
      <c r="E164" s="481">
        <v>130.32</v>
      </c>
      <c r="F164" s="482">
        <v>171.11</v>
      </c>
      <c r="G164" s="481">
        <v>139.53</v>
      </c>
      <c r="H164" s="482">
        <v>199.12</v>
      </c>
      <c r="I164" s="481">
        <v>196.31</v>
      </c>
      <c r="J164" s="482">
        <v>177.1</v>
      </c>
      <c r="K164" s="481">
        <v>236.3</v>
      </c>
      <c r="L164" s="482">
        <v>286.85000000000002</v>
      </c>
      <c r="M164" s="481">
        <v>277.69</v>
      </c>
      <c r="N164" s="482">
        <v>159.82</v>
      </c>
      <c r="O164" s="482">
        <v>175.07</v>
      </c>
      <c r="P164" s="481">
        <v>172.28</v>
      </c>
      <c r="Q164" s="481">
        <v>163.58000000000001</v>
      </c>
      <c r="R164" s="482">
        <v>132.55000000000001</v>
      </c>
      <c r="S164" s="481">
        <v>156.85</v>
      </c>
    </row>
    <row r="165" spans="1:19" hidden="1">
      <c r="A165" s="381"/>
      <c r="B165" s="480">
        <v>5</v>
      </c>
      <c r="C165" s="481">
        <v>138.95000000000002</v>
      </c>
      <c r="D165" s="482">
        <v>157.58000000000001</v>
      </c>
      <c r="E165" s="481">
        <v>148.53</v>
      </c>
      <c r="F165" s="482">
        <v>199.64000000000001</v>
      </c>
      <c r="G165" s="481">
        <v>157.37</v>
      </c>
      <c r="H165" s="482">
        <v>215.78</v>
      </c>
      <c r="I165" s="481">
        <v>221.41</v>
      </c>
      <c r="J165" s="482">
        <v>210.51</v>
      </c>
      <c r="K165" s="481">
        <v>262.06</v>
      </c>
      <c r="L165" s="482">
        <v>318.35000000000002</v>
      </c>
      <c r="M165" s="481">
        <v>311.62</v>
      </c>
      <c r="N165" s="482">
        <v>193.92000000000002</v>
      </c>
      <c r="O165" s="482">
        <v>209.3</v>
      </c>
      <c r="P165" s="481">
        <v>208.96</v>
      </c>
      <c r="Q165" s="481">
        <v>206.85</v>
      </c>
      <c r="R165" s="482">
        <v>149.5</v>
      </c>
      <c r="S165" s="481">
        <v>175.34</v>
      </c>
    </row>
    <row r="166" spans="1:19" hidden="1">
      <c r="A166" s="381"/>
      <c r="B166" s="480">
        <v>6</v>
      </c>
      <c r="C166" s="481">
        <v>143.54</v>
      </c>
      <c r="D166" s="482">
        <v>164.42000000000002</v>
      </c>
      <c r="E166" s="481">
        <v>164.24</v>
      </c>
      <c r="F166" s="482">
        <v>211.32</v>
      </c>
      <c r="G166" s="481">
        <v>170.88</v>
      </c>
      <c r="H166" s="482">
        <v>233.16</v>
      </c>
      <c r="I166" s="481">
        <v>242.31</v>
      </c>
      <c r="J166" s="482">
        <v>221.68</v>
      </c>
      <c r="K166" s="481">
        <v>296.07</v>
      </c>
      <c r="L166" s="482">
        <v>337.3</v>
      </c>
      <c r="M166" s="481">
        <v>331.48</v>
      </c>
      <c r="N166" s="482">
        <v>206.51</v>
      </c>
      <c r="O166" s="482">
        <v>230.69</v>
      </c>
      <c r="P166" s="481">
        <v>228.39000000000001</v>
      </c>
      <c r="Q166" s="481">
        <v>217.13</v>
      </c>
      <c r="R166" s="482">
        <v>162.34</v>
      </c>
      <c r="S166" s="481">
        <v>204.18</v>
      </c>
    </row>
    <row r="167" spans="1:19" hidden="1">
      <c r="A167" s="381"/>
      <c r="B167" s="480">
        <v>7</v>
      </c>
      <c r="C167" s="481">
        <v>147.22999999999999</v>
      </c>
      <c r="D167" s="482">
        <v>168.38</v>
      </c>
      <c r="E167" s="481">
        <v>175.36</v>
      </c>
      <c r="F167" s="482">
        <v>223.49</v>
      </c>
      <c r="G167" s="481">
        <v>182.96</v>
      </c>
      <c r="H167" s="482">
        <v>255.6</v>
      </c>
      <c r="I167" s="481">
        <v>263.75</v>
      </c>
      <c r="J167" s="482">
        <v>241.31</v>
      </c>
      <c r="K167" s="481">
        <v>328.88</v>
      </c>
      <c r="L167" s="482">
        <v>362.75</v>
      </c>
      <c r="M167" s="481">
        <v>369.83</v>
      </c>
      <c r="N167" s="482">
        <v>219.06</v>
      </c>
      <c r="O167" s="482">
        <v>249.25</v>
      </c>
      <c r="P167" s="481">
        <v>252.55</v>
      </c>
      <c r="Q167" s="481">
        <v>228.88</v>
      </c>
      <c r="R167" s="482">
        <v>173.81</v>
      </c>
      <c r="S167" s="481">
        <v>226.64000000000001</v>
      </c>
    </row>
    <row r="168" spans="1:19" hidden="1">
      <c r="A168" s="381"/>
      <c r="B168" s="480">
        <v>8</v>
      </c>
      <c r="C168" s="481">
        <v>151.9</v>
      </c>
      <c r="D168" s="482">
        <v>173.48</v>
      </c>
      <c r="E168" s="481">
        <v>186.53</v>
      </c>
      <c r="F168" s="482">
        <v>233.29</v>
      </c>
      <c r="G168" s="481">
        <v>193.54</v>
      </c>
      <c r="H168" s="482">
        <v>273.53000000000003</v>
      </c>
      <c r="I168" s="481">
        <v>284.06</v>
      </c>
      <c r="J168" s="482">
        <v>270.05</v>
      </c>
      <c r="K168" s="481">
        <v>391.52</v>
      </c>
      <c r="L168" s="482">
        <v>380.26</v>
      </c>
      <c r="M168" s="481">
        <v>395.99</v>
      </c>
      <c r="N168" s="482">
        <v>228.91</v>
      </c>
      <c r="O168" s="482">
        <v>274.65000000000003</v>
      </c>
      <c r="P168" s="481">
        <v>266.93</v>
      </c>
      <c r="Q168" s="481">
        <v>235.66</v>
      </c>
      <c r="R168" s="482">
        <v>183.86</v>
      </c>
      <c r="S168" s="481">
        <v>248.01000000000002</v>
      </c>
    </row>
    <row r="169" spans="1:19" hidden="1">
      <c r="A169" s="381"/>
      <c r="B169" s="480">
        <v>9</v>
      </c>
      <c r="C169" s="481">
        <v>152.99</v>
      </c>
      <c r="D169" s="482">
        <v>177.22</v>
      </c>
      <c r="E169" s="481">
        <v>187.94</v>
      </c>
      <c r="F169" s="482">
        <v>234.36</v>
      </c>
      <c r="G169" s="481">
        <v>194.54</v>
      </c>
      <c r="H169" s="482">
        <v>279.3</v>
      </c>
      <c r="I169" s="481">
        <v>289.2</v>
      </c>
      <c r="J169" s="482">
        <v>274.29000000000002</v>
      </c>
      <c r="K169" s="481">
        <v>397.73</v>
      </c>
      <c r="L169" s="482">
        <v>389.72</v>
      </c>
      <c r="M169" s="481">
        <v>411.17</v>
      </c>
      <c r="N169" s="482">
        <v>229.92000000000002</v>
      </c>
      <c r="O169" s="482">
        <v>288.02</v>
      </c>
      <c r="P169" s="481">
        <v>269.39</v>
      </c>
      <c r="Q169" s="481">
        <v>238.47</v>
      </c>
      <c r="R169" s="482">
        <v>184.81</v>
      </c>
      <c r="S169" s="481">
        <v>276.85000000000002</v>
      </c>
    </row>
    <row r="170" spans="1:19" hidden="1">
      <c r="A170" s="381"/>
      <c r="B170" s="480">
        <v>10</v>
      </c>
      <c r="C170" s="481">
        <v>154.03</v>
      </c>
      <c r="D170" s="482">
        <v>178.31</v>
      </c>
      <c r="E170" s="481">
        <v>191.44</v>
      </c>
      <c r="F170" s="482">
        <v>238.32</v>
      </c>
      <c r="G170" s="481">
        <v>197.74</v>
      </c>
      <c r="H170" s="482">
        <v>281.97000000000003</v>
      </c>
      <c r="I170" s="481">
        <v>298.89</v>
      </c>
      <c r="J170" s="482">
        <v>275.35000000000002</v>
      </c>
      <c r="K170" s="481">
        <v>399.07</v>
      </c>
      <c r="L170" s="482">
        <v>391.36</v>
      </c>
      <c r="M170" s="481">
        <v>419.3</v>
      </c>
      <c r="N170" s="482">
        <v>232.15</v>
      </c>
      <c r="O170" s="482">
        <v>289.38</v>
      </c>
      <c r="P170" s="481">
        <v>271.76</v>
      </c>
      <c r="Q170" s="481">
        <v>239.56</v>
      </c>
      <c r="R170" s="482">
        <v>187.86</v>
      </c>
      <c r="S170" s="481">
        <v>290.69</v>
      </c>
    </row>
    <row r="171" spans="1:19" hidden="1">
      <c r="A171" s="381"/>
      <c r="B171" s="480">
        <v>11</v>
      </c>
      <c r="C171" s="481">
        <v>157.65</v>
      </c>
      <c r="D171" s="482">
        <v>181.66</v>
      </c>
      <c r="E171" s="481">
        <v>197.52</v>
      </c>
      <c r="F171" s="482">
        <v>241.77</v>
      </c>
      <c r="G171" s="481">
        <v>207.26</v>
      </c>
      <c r="H171" s="482">
        <v>284.97000000000003</v>
      </c>
      <c r="I171" s="481">
        <v>302.33</v>
      </c>
      <c r="J171" s="482">
        <v>286.24</v>
      </c>
      <c r="K171" s="481">
        <v>414.65000000000003</v>
      </c>
      <c r="L171" s="482">
        <v>397.86</v>
      </c>
      <c r="M171" s="481">
        <v>420.27</v>
      </c>
      <c r="N171" s="482">
        <v>240.36</v>
      </c>
      <c r="O171" s="482">
        <v>292.78000000000003</v>
      </c>
      <c r="P171" s="481">
        <v>281.29000000000002</v>
      </c>
      <c r="Q171" s="481">
        <v>244.09</v>
      </c>
      <c r="R171" s="482">
        <v>196.9</v>
      </c>
      <c r="S171" s="481">
        <v>305.84000000000003</v>
      </c>
    </row>
    <row r="172" spans="1:19" hidden="1">
      <c r="A172" s="381"/>
      <c r="B172" s="480">
        <v>12</v>
      </c>
      <c r="C172" s="481">
        <v>159.5</v>
      </c>
      <c r="D172" s="482">
        <v>183.62</v>
      </c>
      <c r="E172" s="481">
        <v>204.19</v>
      </c>
      <c r="F172" s="482">
        <v>249.53</v>
      </c>
      <c r="G172" s="481">
        <v>215.9</v>
      </c>
      <c r="H172" s="482">
        <v>289.22000000000003</v>
      </c>
      <c r="I172" s="481">
        <v>308.01</v>
      </c>
      <c r="J172" s="482">
        <v>292.95999999999998</v>
      </c>
      <c r="K172" s="481">
        <v>417.69</v>
      </c>
      <c r="L172" s="482">
        <v>410.21000000000004</v>
      </c>
      <c r="M172" s="481">
        <v>435.79</v>
      </c>
      <c r="N172" s="482">
        <v>247.34</v>
      </c>
      <c r="O172" s="482">
        <v>302.61</v>
      </c>
      <c r="P172" s="481">
        <v>286.97000000000003</v>
      </c>
      <c r="Q172" s="481">
        <v>248.59</v>
      </c>
      <c r="R172" s="482">
        <v>205.1</v>
      </c>
      <c r="S172" s="481">
        <v>327.88</v>
      </c>
    </row>
    <row r="173" spans="1:19" hidden="1">
      <c r="A173" s="381"/>
      <c r="B173" s="480">
        <v>13</v>
      </c>
      <c r="C173" s="481">
        <v>195.36</v>
      </c>
      <c r="D173" s="482">
        <v>227.86</v>
      </c>
      <c r="E173" s="481">
        <v>241.3</v>
      </c>
      <c r="F173" s="482">
        <v>284.81</v>
      </c>
      <c r="G173" s="481">
        <v>226.8</v>
      </c>
      <c r="H173" s="482">
        <v>335.3</v>
      </c>
      <c r="I173" s="481">
        <v>375.1</v>
      </c>
      <c r="J173" s="482">
        <v>346.29</v>
      </c>
      <c r="K173" s="481">
        <v>506.18</v>
      </c>
      <c r="L173" s="482">
        <v>476.66</v>
      </c>
      <c r="M173" s="481">
        <v>524.52</v>
      </c>
      <c r="N173" s="482">
        <v>298.07</v>
      </c>
      <c r="O173" s="482">
        <v>346.78000000000003</v>
      </c>
      <c r="P173" s="481">
        <v>349.55</v>
      </c>
      <c r="Q173" s="481">
        <v>296.20999999999998</v>
      </c>
      <c r="R173" s="482">
        <v>215.46</v>
      </c>
      <c r="S173" s="481">
        <v>342.49</v>
      </c>
    </row>
    <row r="174" spans="1:19" hidden="1">
      <c r="A174" s="381"/>
      <c r="B174" s="480">
        <v>14</v>
      </c>
      <c r="C174" s="481">
        <v>210.17000000000002</v>
      </c>
      <c r="D174" s="482">
        <v>239.72</v>
      </c>
      <c r="E174" s="481">
        <v>267.72000000000003</v>
      </c>
      <c r="F174" s="482">
        <v>323.43</v>
      </c>
      <c r="G174" s="481">
        <v>236.9</v>
      </c>
      <c r="H174" s="482">
        <v>370.29</v>
      </c>
      <c r="I174" s="481">
        <v>424.74</v>
      </c>
      <c r="J174" s="482">
        <v>376.03000000000003</v>
      </c>
      <c r="K174" s="481">
        <v>544.33000000000004</v>
      </c>
      <c r="L174" s="482">
        <v>543.28</v>
      </c>
      <c r="M174" s="481">
        <v>583.28</v>
      </c>
      <c r="N174" s="482">
        <v>324.51</v>
      </c>
      <c r="O174" s="482">
        <v>422.43</v>
      </c>
      <c r="P174" s="481">
        <v>392.25</v>
      </c>
      <c r="Q174" s="481">
        <v>316.56</v>
      </c>
      <c r="R174" s="482">
        <v>225.06</v>
      </c>
      <c r="S174" s="481">
        <v>356.36</v>
      </c>
    </row>
    <row r="175" spans="1:19" hidden="1">
      <c r="A175" s="381"/>
      <c r="B175" s="480">
        <v>15</v>
      </c>
      <c r="C175" s="481">
        <v>218.33</v>
      </c>
      <c r="D175" s="482">
        <v>247.79</v>
      </c>
      <c r="E175" s="481">
        <v>286.54000000000002</v>
      </c>
      <c r="F175" s="482">
        <v>334.56</v>
      </c>
      <c r="G175" s="481">
        <v>262.94</v>
      </c>
      <c r="H175" s="482">
        <v>393.04</v>
      </c>
      <c r="I175" s="481">
        <v>453.73</v>
      </c>
      <c r="J175" s="482">
        <v>433.55</v>
      </c>
      <c r="K175" s="481">
        <v>572.62</v>
      </c>
      <c r="L175" s="482">
        <v>588.97</v>
      </c>
      <c r="M175" s="481">
        <v>590.66</v>
      </c>
      <c r="N175" s="482">
        <v>336.27</v>
      </c>
      <c r="O175" s="482">
        <v>430.83</v>
      </c>
      <c r="P175" s="481">
        <v>411.51</v>
      </c>
      <c r="Q175" s="481">
        <v>334.07</v>
      </c>
      <c r="R175" s="482">
        <v>249.79</v>
      </c>
      <c r="S175" s="481">
        <v>376.94</v>
      </c>
    </row>
    <row r="176" spans="1:19" hidden="1">
      <c r="A176" s="381"/>
      <c r="B176" s="480">
        <v>16</v>
      </c>
      <c r="C176" s="481">
        <v>226.45000000000002</v>
      </c>
      <c r="D176" s="482">
        <v>255.88</v>
      </c>
      <c r="E176" s="481">
        <v>288.42</v>
      </c>
      <c r="F176" s="482">
        <v>346.31</v>
      </c>
      <c r="G176" s="481">
        <v>279.70999999999998</v>
      </c>
      <c r="H176" s="482">
        <v>409.52</v>
      </c>
      <c r="I176" s="481">
        <v>472.03000000000003</v>
      </c>
      <c r="J176" s="482">
        <v>442.87</v>
      </c>
      <c r="K176" s="481">
        <v>640.49</v>
      </c>
      <c r="L176" s="482">
        <v>671.23</v>
      </c>
      <c r="M176" s="481">
        <v>641.07000000000005</v>
      </c>
      <c r="N176" s="482">
        <v>349.73</v>
      </c>
      <c r="O176" s="482">
        <v>447.67</v>
      </c>
      <c r="P176" s="481">
        <v>432.92</v>
      </c>
      <c r="Q176" s="481">
        <v>349.94</v>
      </c>
      <c r="R176" s="482">
        <v>265.73</v>
      </c>
      <c r="S176" s="481">
        <v>394.91</v>
      </c>
    </row>
    <row r="177" spans="1:19" hidden="1">
      <c r="A177" s="381"/>
      <c r="B177" s="480">
        <v>17</v>
      </c>
      <c r="C177" s="481">
        <v>232.97</v>
      </c>
      <c r="D177" s="482">
        <v>263.37</v>
      </c>
      <c r="E177" s="481">
        <v>289.51</v>
      </c>
      <c r="F177" s="482">
        <v>353.55</v>
      </c>
      <c r="G177" s="481">
        <v>281.64</v>
      </c>
      <c r="H177" s="482">
        <v>411.15000000000003</v>
      </c>
      <c r="I177" s="481">
        <v>485.96000000000004</v>
      </c>
      <c r="J177" s="482">
        <v>443.84000000000003</v>
      </c>
      <c r="K177" s="481">
        <v>645.63</v>
      </c>
      <c r="L177" s="482">
        <v>679.44</v>
      </c>
      <c r="M177" s="481">
        <v>684</v>
      </c>
      <c r="N177" s="482">
        <v>361.49</v>
      </c>
      <c r="O177" s="482">
        <v>451.83</v>
      </c>
      <c r="P177" s="481">
        <v>444.69</v>
      </c>
      <c r="Q177" s="481">
        <v>351.87</v>
      </c>
      <c r="R177" s="482">
        <v>267.55</v>
      </c>
      <c r="S177" s="481">
        <v>409.64</v>
      </c>
    </row>
    <row r="178" spans="1:19" hidden="1">
      <c r="A178" s="381"/>
      <c r="B178" s="480">
        <v>18</v>
      </c>
      <c r="C178" s="481">
        <v>237.77</v>
      </c>
      <c r="D178" s="482">
        <v>264.45999999999998</v>
      </c>
      <c r="E178" s="481">
        <v>290.61</v>
      </c>
      <c r="F178" s="482">
        <v>354.52</v>
      </c>
      <c r="G178" s="481">
        <v>283.39</v>
      </c>
      <c r="H178" s="482">
        <v>412.25</v>
      </c>
      <c r="I178" s="481">
        <v>487.33</v>
      </c>
      <c r="J178" s="482">
        <v>444.81</v>
      </c>
      <c r="K178" s="481">
        <v>668.23</v>
      </c>
      <c r="L178" s="482">
        <v>700.07</v>
      </c>
      <c r="M178" s="481">
        <v>720.68000000000006</v>
      </c>
      <c r="N178" s="482">
        <v>364.45</v>
      </c>
      <c r="O178" s="482">
        <v>452.8</v>
      </c>
      <c r="P178" s="481">
        <v>445.78000000000003</v>
      </c>
      <c r="Q178" s="481">
        <v>352.91</v>
      </c>
      <c r="R178" s="482">
        <v>269.23</v>
      </c>
      <c r="S178" s="481">
        <v>419.47</v>
      </c>
    </row>
    <row r="179" spans="1:19" hidden="1">
      <c r="A179" s="381"/>
      <c r="B179" s="480">
        <v>19</v>
      </c>
      <c r="C179" s="481">
        <v>238.8</v>
      </c>
      <c r="D179" s="482">
        <v>267.16000000000003</v>
      </c>
      <c r="E179" s="481">
        <v>291.7</v>
      </c>
      <c r="F179" s="482">
        <v>355.49</v>
      </c>
      <c r="G179" s="481">
        <v>302.27</v>
      </c>
      <c r="H179" s="482">
        <v>413.28000000000003</v>
      </c>
      <c r="I179" s="481">
        <v>488.38</v>
      </c>
      <c r="J179" s="482">
        <v>445.78000000000003</v>
      </c>
      <c r="K179" s="481">
        <v>677.18000000000006</v>
      </c>
      <c r="L179" s="482">
        <v>737.11</v>
      </c>
      <c r="M179" s="481">
        <v>722.65</v>
      </c>
      <c r="N179" s="482">
        <v>365.55</v>
      </c>
      <c r="O179" s="482">
        <v>453.77</v>
      </c>
      <c r="P179" s="481">
        <v>446.87</v>
      </c>
      <c r="Q179" s="481">
        <v>353.98</v>
      </c>
      <c r="R179" s="482">
        <v>287.16000000000003</v>
      </c>
      <c r="S179" s="481">
        <v>437.41</v>
      </c>
    </row>
    <row r="180" spans="1:19" hidden="1">
      <c r="A180" s="381"/>
      <c r="B180" s="480">
        <v>20</v>
      </c>
      <c r="C180" s="481">
        <v>239.82</v>
      </c>
      <c r="D180" s="482">
        <v>268.24</v>
      </c>
      <c r="E180" s="481">
        <v>292.79000000000002</v>
      </c>
      <c r="F180" s="482">
        <v>356.46</v>
      </c>
      <c r="G180" s="481">
        <v>313.52</v>
      </c>
      <c r="H180" s="482">
        <v>414.33</v>
      </c>
      <c r="I180" s="481">
        <v>489.41</v>
      </c>
      <c r="J180" s="482">
        <v>446.75</v>
      </c>
      <c r="K180" s="481">
        <v>678.53</v>
      </c>
      <c r="L180" s="482">
        <v>745.58</v>
      </c>
      <c r="M180" s="481">
        <v>726.19</v>
      </c>
      <c r="N180" s="482">
        <v>366.64</v>
      </c>
      <c r="O180" s="482">
        <v>454.74</v>
      </c>
      <c r="P180" s="481">
        <v>447.89</v>
      </c>
      <c r="Q180" s="481">
        <v>355.06</v>
      </c>
      <c r="R180" s="482">
        <v>297.84000000000003</v>
      </c>
      <c r="S180" s="481">
        <v>451.47</v>
      </c>
    </row>
    <row r="181" spans="1:19" hidden="1">
      <c r="A181" s="381"/>
      <c r="B181" s="480">
        <v>21</v>
      </c>
      <c r="C181" s="481">
        <v>240.84</v>
      </c>
      <c r="D181" s="482">
        <v>269.32</v>
      </c>
      <c r="E181" s="481">
        <v>293.85000000000002</v>
      </c>
      <c r="F181" s="482">
        <v>357.43</v>
      </c>
      <c r="G181" s="481">
        <v>317.06</v>
      </c>
      <c r="H181" s="482">
        <v>415.37</v>
      </c>
      <c r="I181" s="481">
        <v>490.45</v>
      </c>
      <c r="J181" s="482">
        <v>447.72</v>
      </c>
      <c r="K181" s="481">
        <v>679.54</v>
      </c>
      <c r="L181" s="482">
        <v>746.61</v>
      </c>
      <c r="M181" s="481">
        <v>727.16</v>
      </c>
      <c r="N181" s="482">
        <v>367.66</v>
      </c>
      <c r="O181" s="482">
        <v>455.71000000000004</v>
      </c>
      <c r="P181" s="481">
        <v>448.95</v>
      </c>
      <c r="Q181" s="481">
        <v>363.56</v>
      </c>
      <c r="R181" s="482">
        <v>301.20999999999998</v>
      </c>
      <c r="S181" s="481">
        <v>458.22</v>
      </c>
    </row>
    <row r="182" spans="1:19" hidden="1">
      <c r="A182" s="381"/>
      <c r="B182" s="480">
        <v>22</v>
      </c>
      <c r="C182" s="481">
        <v>241.86</v>
      </c>
      <c r="D182" s="482">
        <v>270.37</v>
      </c>
      <c r="E182" s="481">
        <v>294.91000000000003</v>
      </c>
      <c r="F182" s="482">
        <v>358.40000000000003</v>
      </c>
      <c r="G182" s="481">
        <v>318.18</v>
      </c>
      <c r="H182" s="482">
        <v>416.38</v>
      </c>
      <c r="I182" s="481">
        <v>491.49</v>
      </c>
      <c r="J182" s="482">
        <v>448.69</v>
      </c>
      <c r="K182" s="481">
        <v>680.54</v>
      </c>
      <c r="L182" s="482">
        <v>747.63</v>
      </c>
      <c r="M182" s="481">
        <v>728.13</v>
      </c>
      <c r="N182" s="482">
        <v>368.68</v>
      </c>
      <c r="O182" s="482">
        <v>456.68</v>
      </c>
      <c r="P182" s="481">
        <v>450.01</v>
      </c>
      <c r="Q182" s="481">
        <v>372.46</v>
      </c>
      <c r="R182" s="482">
        <v>302.28000000000003</v>
      </c>
      <c r="S182" s="481">
        <v>471.76</v>
      </c>
    </row>
    <row r="183" spans="1:19" hidden="1">
      <c r="A183" s="381"/>
      <c r="B183" s="480">
        <v>23</v>
      </c>
      <c r="C183" s="481">
        <v>242.89000000000001</v>
      </c>
      <c r="D183" s="482">
        <v>271.42</v>
      </c>
      <c r="E183" s="481">
        <v>295.97000000000003</v>
      </c>
      <c r="F183" s="482">
        <v>359.37</v>
      </c>
      <c r="G183" s="481">
        <v>323.70999999999998</v>
      </c>
      <c r="H183" s="482">
        <v>417.40000000000003</v>
      </c>
      <c r="I183" s="481">
        <v>492.52000000000004</v>
      </c>
      <c r="J183" s="482">
        <v>449.66</v>
      </c>
      <c r="K183" s="481">
        <v>681.55000000000007</v>
      </c>
      <c r="L183" s="482">
        <v>749</v>
      </c>
      <c r="M183" s="481">
        <v>736.12</v>
      </c>
      <c r="N183" s="482">
        <v>369.7</v>
      </c>
      <c r="O183" s="482">
        <v>457.65000000000003</v>
      </c>
      <c r="P183" s="481">
        <v>451.08</v>
      </c>
      <c r="Q183" s="481">
        <v>382.16</v>
      </c>
      <c r="R183" s="482">
        <v>307.53000000000003</v>
      </c>
      <c r="S183" s="481">
        <v>482.25</v>
      </c>
    </row>
    <row r="184" spans="1:19" hidden="1">
      <c r="A184" s="381"/>
      <c r="B184" s="480">
        <v>24</v>
      </c>
      <c r="C184" s="481">
        <v>245.15</v>
      </c>
      <c r="D184" s="482">
        <v>273.85000000000002</v>
      </c>
      <c r="E184" s="481">
        <v>299.07</v>
      </c>
      <c r="F184" s="482">
        <v>364.85</v>
      </c>
      <c r="G184" s="481">
        <v>326.14</v>
      </c>
      <c r="H184" s="482">
        <v>419.64</v>
      </c>
      <c r="I184" s="481">
        <v>494.86</v>
      </c>
      <c r="J184" s="482">
        <v>469.59000000000003</v>
      </c>
      <c r="K184" s="481">
        <v>700.15</v>
      </c>
      <c r="L184" s="482">
        <v>749.97</v>
      </c>
      <c r="M184" s="481">
        <v>783.31000000000006</v>
      </c>
      <c r="N184" s="482">
        <v>371.5</v>
      </c>
      <c r="O184" s="482">
        <v>467.92</v>
      </c>
      <c r="P184" s="481">
        <v>452.05</v>
      </c>
      <c r="Q184" s="481">
        <v>383.61</v>
      </c>
      <c r="R184" s="482">
        <v>309.83</v>
      </c>
      <c r="S184" s="481">
        <v>496.63</v>
      </c>
    </row>
    <row r="185" spans="1:19" hidden="1">
      <c r="A185" s="381"/>
      <c r="B185" s="480">
        <v>25</v>
      </c>
      <c r="C185" s="481">
        <v>247.39000000000001</v>
      </c>
      <c r="D185" s="482">
        <v>276.22000000000003</v>
      </c>
      <c r="E185" s="481">
        <v>303</v>
      </c>
      <c r="F185" s="482">
        <v>368.34000000000003</v>
      </c>
      <c r="G185" s="481">
        <v>333.19</v>
      </c>
      <c r="H185" s="482">
        <v>430.8</v>
      </c>
      <c r="I185" s="481">
        <v>502.77000000000004</v>
      </c>
      <c r="J185" s="482">
        <v>478.47</v>
      </c>
      <c r="K185" s="481">
        <v>709.29</v>
      </c>
      <c r="L185" s="482">
        <v>753.99</v>
      </c>
      <c r="M185" s="481">
        <v>801.15</v>
      </c>
      <c r="N185" s="482">
        <v>379.25</v>
      </c>
      <c r="O185" s="482">
        <v>475.29</v>
      </c>
      <c r="P185" s="481">
        <v>461.41</v>
      </c>
      <c r="Q185" s="481">
        <v>388.12</v>
      </c>
      <c r="R185" s="482">
        <v>316.53000000000003</v>
      </c>
      <c r="S185" s="481">
        <v>512.51</v>
      </c>
    </row>
    <row r="186" spans="1:19" hidden="1">
      <c r="A186" s="381"/>
      <c r="B186" s="480">
        <v>26</v>
      </c>
      <c r="C186" s="481">
        <v>301.11</v>
      </c>
      <c r="D186" s="482">
        <v>343.52</v>
      </c>
      <c r="E186" s="481">
        <v>350.46</v>
      </c>
      <c r="F186" s="482">
        <v>478.37</v>
      </c>
      <c r="G186" s="481">
        <v>360.19</v>
      </c>
      <c r="H186" s="482">
        <v>568.33000000000004</v>
      </c>
      <c r="I186" s="481">
        <v>640.74</v>
      </c>
      <c r="J186" s="482">
        <v>573.98</v>
      </c>
      <c r="K186" s="481">
        <v>840.72</v>
      </c>
      <c r="L186" s="482">
        <v>905.99</v>
      </c>
      <c r="M186" s="481">
        <v>821.21</v>
      </c>
      <c r="N186" s="482">
        <v>479.39</v>
      </c>
      <c r="O186" s="482">
        <v>585.77</v>
      </c>
      <c r="P186" s="481">
        <v>581.75</v>
      </c>
      <c r="Q186" s="481">
        <v>453.79</v>
      </c>
      <c r="R186" s="482">
        <v>342.18</v>
      </c>
      <c r="S186" s="481">
        <v>529.25</v>
      </c>
    </row>
    <row r="187" spans="1:19" hidden="1">
      <c r="A187" s="381"/>
      <c r="B187" s="480">
        <v>27</v>
      </c>
      <c r="C187" s="481">
        <v>320.64</v>
      </c>
      <c r="D187" s="482">
        <v>355.29</v>
      </c>
      <c r="E187" s="481">
        <v>391.97</v>
      </c>
      <c r="F187" s="482">
        <v>514</v>
      </c>
      <c r="G187" s="481">
        <v>367.58</v>
      </c>
      <c r="H187" s="482">
        <v>590.05000000000007</v>
      </c>
      <c r="I187" s="481">
        <v>664.85</v>
      </c>
      <c r="J187" s="482">
        <v>615.08000000000004</v>
      </c>
      <c r="K187" s="481">
        <v>905.03</v>
      </c>
      <c r="L187" s="482">
        <v>1026.6400000000001</v>
      </c>
      <c r="M187" s="481">
        <v>1007.7</v>
      </c>
      <c r="N187" s="482">
        <v>506.16</v>
      </c>
      <c r="O187" s="482">
        <v>647.30000000000007</v>
      </c>
      <c r="P187" s="481">
        <v>617.52</v>
      </c>
      <c r="Q187" s="481">
        <v>502.21000000000004</v>
      </c>
      <c r="R187" s="482">
        <v>349.2</v>
      </c>
      <c r="S187" s="481">
        <v>536.26</v>
      </c>
    </row>
    <row r="188" spans="1:19" hidden="1">
      <c r="A188" s="381"/>
      <c r="B188" s="480">
        <v>28</v>
      </c>
      <c r="C188" s="481">
        <v>331.84000000000003</v>
      </c>
      <c r="D188" s="482">
        <v>373.05</v>
      </c>
      <c r="E188" s="481">
        <v>411.44</v>
      </c>
      <c r="F188" s="482">
        <v>528.77</v>
      </c>
      <c r="G188" s="481">
        <v>368.72</v>
      </c>
      <c r="H188" s="482">
        <v>592.24</v>
      </c>
      <c r="I188" s="481">
        <v>689.46</v>
      </c>
      <c r="J188" s="482">
        <v>619.36</v>
      </c>
      <c r="K188" s="481">
        <v>911.46</v>
      </c>
      <c r="L188" s="482">
        <v>1073.4100000000001</v>
      </c>
      <c r="M188" s="481">
        <v>1032.83</v>
      </c>
      <c r="N188" s="482">
        <v>521.01</v>
      </c>
      <c r="O188" s="482">
        <v>653.52</v>
      </c>
      <c r="P188" s="481">
        <v>628.79</v>
      </c>
      <c r="Q188" s="481">
        <v>513.52</v>
      </c>
      <c r="R188" s="482">
        <v>350.28000000000003</v>
      </c>
      <c r="S188" s="481">
        <v>549.81000000000006</v>
      </c>
    </row>
    <row r="189" spans="1:19" hidden="1">
      <c r="A189" s="381"/>
      <c r="B189" s="480">
        <v>29</v>
      </c>
      <c r="C189" s="481">
        <v>338.04</v>
      </c>
      <c r="D189" s="482">
        <v>377.47</v>
      </c>
      <c r="E189" s="481">
        <v>413.41</v>
      </c>
      <c r="F189" s="482">
        <v>538.64</v>
      </c>
      <c r="G189" s="481">
        <v>369.87</v>
      </c>
      <c r="H189" s="482">
        <v>595.5</v>
      </c>
      <c r="I189" s="481">
        <v>709.19</v>
      </c>
      <c r="J189" s="482">
        <v>671.43000000000006</v>
      </c>
      <c r="K189" s="481">
        <v>952.45</v>
      </c>
      <c r="L189" s="482">
        <v>1100.6600000000001</v>
      </c>
      <c r="M189" s="481">
        <v>1035.3499999999999</v>
      </c>
      <c r="N189" s="482">
        <v>522.23</v>
      </c>
      <c r="O189" s="482">
        <v>655.49</v>
      </c>
      <c r="P189" s="481">
        <v>659.1</v>
      </c>
      <c r="Q189" s="481">
        <v>514.49</v>
      </c>
      <c r="R189" s="482">
        <v>351.37</v>
      </c>
      <c r="S189" s="481">
        <v>563.34</v>
      </c>
    </row>
    <row r="190" spans="1:19" hidden="1">
      <c r="A190" s="381"/>
      <c r="B190" s="480">
        <v>30</v>
      </c>
      <c r="C190" s="481">
        <v>344.66</v>
      </c>
      <c r="D190" s="482">
        <v>382.67</v>
      </c>
      <c r="E190" s="481">
        <v>414.5</v>
      </c>
      <c r="F190" s="482">
        <v>549.95000000000005</v>
      </c>
      <c r="G190" s="481">
        <v>378.46</v>
      </c>
      <c r="H190" s="482">
        <v>628.33000000000004</v>
      </c>
      <c r="I190" s="481">
        <v>712.02</v>
      </c>
      <c r="J190" s="482">
        <v>687.93000000000006</v>
      </c>
      <c r="K190" s="481">
        <v>959.94</v>
      </c>
      <c r="L190" s="482">
        <v>1106.3500000000001</v>
      </c>
      <c r="M190" s="481">
        <v>1037.76</v>
      </c>
      <c r="N190" s="482">
        <v>526.65</v>
      </c>
      <c r="O190" s="482">
        <v>657.91</v>
      </c>
      <c r="P190" s="481">
        <v>662.71</v>
      </c>
      <c r="Q190" s="481">
        <v>531.1</v>
      </c>
      <c r="R190" s="482">
        <v>359.54</v>
      </c>
      <c r="S190" s="481">
        <v>575.77</v>
      </c>
    </row>
    <row r="191" spans="1:19" hidden="1">
      <c r="A191" s="381"/>
      <c r="B191" s="480">
        <v>31</v>
      </c>
      <c r="C191" s="481">
        <v>352.86</v>
      </c>
      <c r="D191" s="482">
        <v>394.26</v>
      </c>
      <c r="E191" s="481">
        <v>415.6</v>
      </c>
      <c r="F191" s="482">
        <v>561.59</v>
      </c>
      <c r="G191" s="481">
        <v>391.36</v>
      </c>
      <c r="H191" s="482">
        <v>635.36</v>
      </c>
      <c r="I191" s="481">
        <v>753.43000000000006</v>
      </c>
      <c r="J191" s="482">
        <v>694.4</v>
      </c>
      <c r="K191" s="481">
        <v>962.19</v>
      </c>
      <c r="L191" s="482">
        <v>1107.51</v>
      </c>
      <c r="M191" s="481">
        <v>1041.6400000000001</v>
      </c>
      <c r="N191" s="482">
        <v>544.54</v>
      </c>
      <c r="O191" s="482">
        <v>706.25</v>
      </c>
      <c r="P191" s="481">
        <v>684.35</v>
      </c>
      <c r="Q191" s="481">
        <v>553.20000000000005</v>
      </c>
      <c r="R191" s="482">
        <v>371.79</v>
      </c>
      <c r="S191" s="481">
        <v>590.82000000000005</v>
      </c>
    </row>
    <row r="192" spans="1:19" hidden="1">
      <c r="A192" s="381"/>
      <c r="B192" s="480">
        <v>32</v>
      </c>
      <c r="C192" s="481">
        <v>360.21</v>
      </c>
      <c r="D192" s="482">
        <v>400.83</v>
      </c>
      <c r="E192" s="481">
        <v>416.57</v>
      </c>
      <c r="F192" s="482">
        <v>564.63</v>
      </c>
      <c r="G192" s="481">
        <v>408.56</v>
      </c>
      <c r="H192" s="482">
        <v>638.80000000000007</v>
      </c>
      <c r="I192" s="481">
        <v>776.15</v>
      </c>
      <c r="J192" s="482">
        <v>695.37</v>
      </c>
      <c r="K192" s="481">
        <v>966.85</v>
      </c>
      <c r="L192" s="482">
        <v>1110.04</v>
      </c>
      <c r="M192" s="481">
        <v>1043.03</v>
      </c>
      <c r="N192" s="482">
        <v>575.22</v>
      </c>
      <c r="O192" s="482">
        <v>733.21</v>
      </c>
      <c r="P192" s="481">
        <v>698.93000000000006</v>
      </c>
      <c r="Q192" s="481">
        <v>564.93000000000006</v>
      </c>
      <c r="R192" s="482">
        <v>388.13</v>
      </c>
      <c r="S192" s="481">
        <v>604.38</v>
      </c>
    </row>
    <row r="193" spans="1:19" hidden="1">
      <c r="A193" s="381"/>
      <c r="B193" s="480">
        <v>33</v>
      </c>
      <c r="C193" s="481">
        <v>367.54</v>
      </c>
      <c r="D193" s="482">
        <v>408.88</v>
      </c>
      <c r="E193" s="481">
        <v>439.5</v>
      </c>
      <c r="F193" s="482">
        <v>594.74</v>
      </c>
      <c r="G193" s="481">
        <v>417.41</v>
      </c>
      <c r="H193" s="482">
        <v>649.69000000000005</v>
      </c>
      <c r="I193" s="481">
        <v>793.91</v>
      </c>
      <c r="J193" s="482">
        <v>711.14</v>
      </c>
      <c r="K193" s="481">
        <v>1038.46</v>
      </c>
      <c r="L193" s="482">
        <v>1135.42</v>
      </c>
      <c r="M193" s="481">
        <v>1098.04</v>
      </c>
      <c r="N193" s="482">
        <v>586.51</v>
      </c>
      <c r="O193" s="482">
        <v>735.91</v>
      </c>
      <c r="P193" s="481">
        <v>701.72</v>
      </c>
      <c r="Q193" s="481">
        <v>583.66999999999996</v>
      </c>
      <c r="R193" s="482">
        <v>396.54</v>
      </c>
      <c r="S193" s="481">
        <v>617.62</v>
      </c>
    </row>
    <row r="194" spans="1:19" hidden="1">
      <c r="A194" s="381"/>
      <c r="B194" s="480">
        <v>34</v>
      </c>
      <c r="C194" s="481">
        <v>374.86</v>
      </c>
      <c r="D194" s="482">
        <v>415.46000000000004</v>
      </c>
      <c r="E194" s="481">
        <v>443.02</v>
      </c>
      <c r="F194" s="482">
        <v>602.52</v>
      </c>
      <c r="G194" s="481">
        <v>432.74</v>
      </c>
      <c r="H194" s="482">
        <v>650.85</v>
      </c>
      <c r="I194" s="481">
        <v>811.11</v>
      </c>
      <c r="J194" s="482">
        <v>727.88</v>
      </c>
      <c r="K194" s="481">
        <v>1045.6400000000001</v>
      </c>
      <c r="L194" s="482">
        <v>1141.5</v>
      </c>
      <c r="M194" s="481">
        <v>1103.54</v>
      </c>
      <c r="N194" s="482">
        <v>596.06000000000006</v>
      </c>
      <c r="O194" s="482">
        <v>739</v>
      </c>
      <c r="P194" s="481">
        <v>722.73</v>
      </c>
      <c r="Q194" s="481">
        <v>592.85</v>
      </c>
      <c r="R194" s="482">
        <v>411.1</v>
      </c>
      <c r="S194" s="481">
        <v>630.6</v>
      </c>
    </row>
    <row r="195" spans="1:19" hidden="1">
      <c r="A195" s="381"/>
      <c r="B195" s="480">
        <v>35</v>
      </c>
      <c r="C195" s="481">
        <v>380.91</v>
      </c>
      <c r="D195" s="482">
        <v>422.05</v>
      </c>
      <c r="E195" s="481">
        <v>444.04</v>
      </c>
      <c r="F195" s="482">
        <v>623.15</v>
      </c>
      <c r="G195" s="481">
        <v>434.6</v>
      </c>
      <c r="H195" s="482">
        <v>669.95</v>
      </c>
      <c r="I195" s="481">
        <v>828.88</v>
      </c>
      <c r="J195" s="482">
        <v>729.77</v>
      </c>
      <c r="K195" s="481">
        <v>1107.6600000000001</v>
      </c>
      <c r="L195" s="482">
        <v>1206.93</v>
      </c>
      <c r="M195" s="481">
        <v>1104.71</v>
      </c>
      <c r="N195" s="482">
        <v>597.29</v>
      </c>
      <c r="O195" s="482">
        <v>801.21</v>
      </c>
      <c r="P195" s="481">
        <v>731.32</v>
      </c>
      <c r="Q195" s="481">
        <v>593.94000000000005</v>
      </c>
      <c r="R195" s="482">
        <v>412.87</v>
      </c>
      <c r="S195" s="481">
        <v>650.71</v>
      </c>
    </row>
    <row r="196" spans="1:19" hidden="1">
      <c r="A196" s="381"/>
      <c r="B196" s="480">
        <v>36</v>
      </c>
      <c r="C196" s="481">
        <v>381.88</v>
      </c>
      <c r="D196" s="482">
        <v>427.04</v>
      </c>
      <c r="E196" s="481">
        <v>445.2</v>
      </c>
      <c r="F196" s="482">
        <v>638.66</v>
      </c>
      <c r="G196" s="481">
        <v>471.42</v>
      </c>
      <c r="H196" s="482">
        <v>672.57</v>
      </c>
      <c r="I196" s="481">
        <v>842.21</v>
      </c>
      <c r="J196" s="482">
        <v>730.74</v>
      </c>
      <c r="K196" s="481">
        <v>1147.3900000000001</v>
      </c>
      <c r="L196" s="482">
        <v>1214</v>
      </c>
      <c r="M196" s="481">
        <v>1128.17</v>
      </c>
      <c r="N196" s="482">
        <v>598.43000000000006</v>
      </c>
      <c r="O196" s="482">
        <v>807.42000000000007</v>
      </c>
      <c r="P196" s="481">
        <v>779.80000000000007</v>
      </c>
      <c r="Q196" s="481">
        <v>606.66</v>
      </c>
      <c r="R196" s="482">
        <v>447.85</v>
      </c>
      <c r="S196" s="481">
        <v>656.98</v>
      </c>
    </row>
    <row r="197" spans="1:19" hidden="1">
      <c r="A197" s="381"/>
      <c r="B197" s="480">
        <v>37</v>
      </c>
      <c r="C197" s="481">
        <v>393.72</v>
      </c>
      <c r="D197" s="482">
        <v>436.55</v>
      </c>
      <c r="E197" s="481">
        <v>446.3</v>
      </c>
      <c r="F197" s="482">
        <v>641.16999999999996</v>
      </c>
      <c r="G197" s="481">
        <v>497.69</v>
      </c>
      <c r="H197" s="482">
        <v>675.21</v>
      </c>
      <c r="I197" s="481">
        <v>873.51</v>
      </c>
      <c r="J197" s="482">
        <v>731.71</v>
      </c>
      <c r="K197" s="481">
        <v>1164.82</v>
      </c>
      <c r="L197" s="482">
        <v>1215.47</v>
      </c>
      <c r="M197" s="481">
        <v>1149.94</v>
      </c>
      <c r="N197" s="482">
        <v>634.16999999999996</v>
      </c>
      <c r="O197" s="482">
        <v>808.39</v>
      </c>
      <c r="P197" s="481">
        <v>790.95</v>
      </c>
      <c r="Q197" s="481">
        <v>630.97</v>
      </c>
      <c r="R197" s="482">
        <v>472.81</v>
      </c>
      <c r="S197" s="481">
        <v>671.38</v>
      </c>
    </row>
    <row r="198" spans="1:19" hidden="1">
      <c r="A198" s="381"/>
      <c r="B198" s="480">
        <v>38</v>
      </c>
      <c r="C198" s="481">
        <v>399.02</v>
      </c>
      <c r="D198" s="482">
        <v>442.56</v>
      </c>
      <c r="E198" s="481">
        <v>447.41</v>
      </c>
      <c r="F198" s="482">
        <v>642.85</v>
      </c>
      <c r="G198" s="481">
        <v>500.35</v>
      </c>
      <c r="H198" s="482">
        <v>696.19</v>
      </c>
      <c r="I198" s="481">
        <v>900.35</v>
      </c>
      <c r="J198" s="482">
        <v>760.27</v>
      </c>
      <c r="K198" s="481">
        <v>1179.01</v>
      </c>
      <c r="L198" s="482">
        <v>1216.5899999999999</v>
      </c>
      <c r="M198" s="481">
        <v>1152.1200000000001</v>
      </c>
      <c r="N198" s="482">
        <v>645.24</v>
      </c>
      <c r="O198" s="482">
        <v>813.84</v>
      </c>
      <c r="P198" s="481">
        <v>794.48</v>
      </c>
      <c r="Q198" s="481">
        <v>642.39</v>
      </c>
      <c r="R198" s="482">
        <v>475.33</v>
      </c>
      <c r="S198" s="481">
        <v>684.76</v>
      </c>
    </row>
    <row r="199" spans="1:19" hidden="1">
      <c r="A199" s="381"/>
      <c r="B199" s="480">
        <v>39</v>
      </c>
      <c r="C199" s="481">
        <v>406.07</v>
      </c>
      <c r="D199" s="482">
        <v>448.42</v>
      </c>
      <c r="E199" s="481">
        <v>455.13</v>
      </c>
      <c r="F199" s="482">
        <v>672.15</v>
      </c>
      <c r="G199" s="481">
        <v>510.6</v>
      </c>
      <c r="H199" s="482">
        <v>705.17</v>
      </c>
      <c r="I199" s="481">
        <v>919.19</v>
      </c>
      <c r="J199" s="482">
        <v>773.94</v>
      </c>
      <c r="K199" s="481">
        <v>1179.98</v>
      </c>
      <c r="L199" s="482">
        <v>1217.69</v>
      </c>
      <c r="M199" s="481">
        <v>1162.5899999999999</v>
      </c>
      <c r="N199" s="482">
        <v>657.35</v>
      </c>
      <c r="O199" s="482">
        <v>815.17000000000007</v>
      </c>
      <c r="P199" s="481">
        <v>827.83</v>
      </c>
      <c r="Q199" s="481">
        <v>654.11</v>
      </c>
      <c r="R199" s="482">
        <v>485.07</v>
      </c>
      <c r="S199" s="481">
        <v>697.6</v>
      </c>
    </row>
    <row r="200" spans="1:19" hidden="1">
      <c r="A200" s="381"/>
      <c r="B200" s="480">
        <v>40</v>
      </c>
      <c r="C200" s="481">
        <v>413.42</v>
      </c>
      <c r="D200" s="482">
        <v>455.90000000000003</v>
      </c>
      <c r="E200" s="481">
        <v>456.23</v>
      </c>
      <c r="F200" s="482">
        <v>685.30000000000007</v>
      </c>
      <c r="G200" s="481">
        <v>511.73</v>
      </c>
      <c r="H200" s="482">
        <v>737.76</v>
      </c>
      <c r="I200" s="481">
        <v>920.80000000000007</v>
      </c>
      <c r="J200" s="482">
        <v>775.33</v>
      </c>
      <c r="K200" s="481">
        <v>1180.95</v>
      </c>
      <c r="L200" s="482">
        <v>1218.83</v>
      </c>
      <c r="M200" s="481">
        <v>1211.92</v>
      </c>
      <c r="N200" s="482">
        <v>661.04</v>
      </c>
      <c r="O200" s="482">
        <v>816.28</v>
      </c>
      <c r="P200" s="481">
        <v>829.13</v>
      </c>
      <c r="Q200" s="481">
        <v>662.96</v>
      </c>
      <c r="R200" s="482">
        <v>486.14</v>
      </c>
      <c r="S200" s="481">
        <v>711.82</v>
      </c>
    </row>
    <row r="201" spans="1:19" hidden="1">
      <c r="A201" s="381"/>
      <c r="B201" s="480">
        <v>41</v>
      </c>
      <c r="C201" s="481">
        <v>420.75</v>
      </c>
      <c r="D201" s="482">
        <v>458.73</v>
      </c>
      <c r="E201" s="481">
        <v>460.78000000000003</v>
      </c>
      <c r="F201" s="482">
        <v>697.08</v>
      </c>
      <c r="G201" s="481">
        <v>521.47</v>
      </c>
      <c r="H201" s="482">
        <v>741.03</v>
      </c>
      <c r="I201" s="481">
        <v>938.51</v>
      </c>
      <c r="J201" s="482">
        <v>802.61</v>
      </c>
      <c r="K201" s="481">
        <v>1181.92</v>
      </c>
      <c r="L201" s="482">
        <v>1220.07</v>
      </c>
      <c r="M201" s="481">
        <v>1291.55</v>
      </c>
      <c r="N201" s="482">
        <v>678.62</v>
      </c>
      <c r="O201" s="482">
        <v>859.11</v>
      </c>
      <c r="P201" s="481">
        <v>831.7</v>
      </c>
      <c r="Q201" s="481">
        <v>664.48</v>
      </c>
      <c r="R201" s="482">
        <v>495.39</v>
      </c>
      <c r="S201" s="481">
        <v>726.33</v>
      </c>
    </row>
    <row r="202" spans="1:19" hidden="1">
      <c r="A202" s="381"/>
      <c r="B202" s="480">
        <v>42</v>
      </c>
      <c r="C202" s="481">
        <v>427.51</v>
      </c>
      <c r="D202" s="482">
        <v>468.82</v>
      </c>
      <c r="E202" s="481">
        <v>480.56</v>
      </c>
      <c r="F202" s="482">
        <v>706.21</v>
      </c>
      <c r="G202" s="481">
        <v>523.66</v>
      </c>
      <c r="H202" s="482">
        <v>745.1</v>
      </c>
      <c r="I202" s="481">
        <v>956.37</v>
      </c>
      <c r="J202" s="482">
        <v>818.6</v>
      </c>
      <c r="K202" s="481">
        <v>1199.3399999999999</v>
      </c>
      <c r="L202" s="482">
        <v>1221.24</v>
      </c>
      <c r="M202" s="481">
        <v>1312.67</v>
      </c>
      <c r="N202" s="482">
        <v>689.33</v>
      </c>
      <c r="O202" s="482">
        <v>878.52</v>
      </c>
      <c r="P202" s="481">
        <v>869.33</v>
      </c>
      <c r="Q202" s="481">
        <v>686.08</v>
      </c>
      <c r="R202" s="482">
        <v>497.48</v>
      </c>
      <c r="S202" s="481">
        <v>740.15</v>
      </c>
    </row>
    <row r="203" spans="1:19" hidden="1">
      <c r="A203" s="381"/>
      <c r="B203" s="480">
        <v>43</v>
      </c>
      <c r="C203" s="481">
        <v>432.98</v>
      </c>
      <c r="D203" s="482">
        <v>477.51</v>
      </c>
      <c r="E203" s="481">
        <v>489.17</v>
      </c>
      <c r="F203" s="482">
        <v>720.32</v>
      </c>
      <c r="G203" s="481">
        <v>524.79999999999995</v>
      </c>
      <c r="H203" s="482">
        <v>790.65</v>
      </c>
      <c r="I203" s="481">
        <v>974.08</v>
      </c>
      <c r="J203" s="482">
        <v>820.41</v>
      </c>
      <c r="K203" s="481">
        <v>1207.4000000000001</v>
      </c>
      <c r="L203" s="482">
        <v>1302.4000000000001</v>
      </c>
      <c r="M203" s="481">
        <v>1360.51</v>
      </c>
      <c r="N203" s="482">
        <v>700.6</v>
      </c>
      <c r="O203" s="482">
        <v>915.5</v>
      </c>
      <c r="P203" s="481">
        <v>881.35</v>
      </c>
      <c r="Q203" s="481">
        <v>697.66</v>
      </c>
      <c r="R203" s="482">
        <v>498.56</v>
      </c>
      <c r="S203" s="481">
        <v>766.02</v>
      </c>
    </row>
    <row r="204" spans="1:19" hidden="1">
      <c r="A204" s="381"/>
      <c r="B204" s="480">
        <v>44</v>
      </c>
      <c r="C204" s="481">
        <v>439.31</v>
      </c>
      <c r="D204" s="482">
        <v>484.82</v>
      </c>
      <c r="E204" s="481">
        <v>493.04</v>
      </c>
      <c r="F204" s="482">
        <v>729.87</v>
      </c>
      <c r="G204" s="481">
        <v>534.1</v>
      </c>
      <c r="H204" s="482">
        <v>834.43000000000006</v>
      </c>
      <c r="I204" s="481">
        <v>992.23</v>
      </c>
      <c r="J204" s="482">
        <v>856.52</v>
      </c>
      <c r="K204" s="481">
        <v>1208.3700000000001</v>
      </c>
      <c r="L204" s="482">
        <v>1335.34</v>
      </c>
      <c r="M204" s="481">
        <v>1365.31</v>
      </c>
      <c r="N204" s="482">
        <v>711.24</v>
      </c>
      <c r="O204" s="482">
        <v>927.69</v>
      </c>
      <c r="P204" s="481">
        <v>899.12</v>
      </c>
      <c r="Q204" s="481">
        <v>707.67</v>
      </c>
      <c r="R204" s="482">
        <v>507.40000000000003</v>
      </c>
      <c r="S204" s="481">
        <v>771.76</v>
      </c>
    </row>
    <row r="205" spans="1:19" hidden="1">
      <c r="A205" s="381"/>
      <c r="B205" s="480">
        <v>45</v>
      </c>
      <c r="C205" s="481">
        <v>445.94</v>
      </c>
      <c r="D205" s="482">
        <v>490.71000000000004</v>
      </c>
      <c r="E205" s="481">
        <v>499.90000000000003</v>
      </c>
      <c r="F205" s="482">
        <v>741.07</v>
      </c>
      <c r="G205" s="481">
        <v>535.91999999999996</v>
      </c>
      <c r="H205" s="482">
        <v>855.46</v>
      </c>
      <c r="I205" s="481">
        <v>1010.11</v>
      </c>
      <c r="J205" s="482">
        <v>922.79</v>
      </c>
      <c r="K205" s="481">
        <v>1209.3399999999999</v>
      </c>
      <c r="L205" s="482">
        <v>1339.42</v>
      </c>
      <c r="M205" s="481">
        <v>1371.51</v>
      </c>
      <c r="N205" s="482">
        <v>722.55000000000007</v>
      </c>
      <c r="O205" s="482">
        <v>929.36</v>
      </c>
      <c r="P205" s="481">
        <v>917.74</v>
      </c>
      <c r="Q205" s="481">
        <v>718.96</v>
      </c>
      <c r="R205" s="482">
        <v>509.12</v>
      </c>
      <c r="S205" s="481">
        <v>793.53</v>
      </c>
    </row>
    <row r="206" spans="1:19" hidden="1">
      <c r="A206" s="381"/>
      <c r="B206" s="480">
        <v>46</v>
      </c>
      <c r="C206" s="481">
        <v>451.11</v>
      </c>
      <c r="D206" s="482">
        <v>501.45</v>
      </c>
      <c r="E206" s="481">
        <v>514.66999999999996</v>
      </c>
      <c r="F206" s="482">
        <v>752.69</v>
      </c>
      <c r="G206" s="481">
        <v>571.94000000000005</v>
      </c>
      <c r="H206" s="482">
        <v>862.75</v>
      </c>
      <c r="I206" s="481">
        <v>1032.3800000000001</v>
      </c>
      <c r="J206" s="482">
        <v>929.41</v>
      </c>
      <c r="K206" s="481">
        <v>1210.31</v>
      </c>
      <c r="L206" s="482">
        <v>1421.13</v>
      </c>
      <c r="M206" s="481">
        <v>1495.55</v>
      </c>
      <c r="N206" s="482">
        <v>730.06000000000006</v>
      </c>
      <c r="O206" s="482">
        <v>962.89</v>
      </c>
      <c r="P206" s="481">
        <v>925.95</v>
      </c>
      <c r="Q206" s="481">
        <v>726.43000000000006</v>
      </c>
      <c r="R206" s="482">
        <v>543.35</v>
      </c>
      <c r="S206" s="481">
        <v>808.23</v>
      </c>
    </row>
    <row r="207" spans="1:19" hidden="1">
      <c r="A207" s="381"/>
      <c r="B207" s="480">
        <v>47</v>
      </c>
      <c r="C207" s="481">
        <v>457.72</v>
      </c>
      <c r="D207" s="482">
        <v>506.47</v>
      </c>
      <c r="E207" s="481">
        <v>523.27</v>
      </c>
      <c r="F207" s="482">
        <v>765.80000000000007</v>
      </c>
      <c r="G207" s="481">
        <v>575.55000000000007</v>
      </c>
      <c r="H207" s="482">
        <v>869.88</v>
      </c>
      <c r="I207" s="481">
        <v>1045.67</v>
      </c>
      <c r="J207" s="482">
        <v>980.32</v>
      </c>
      <c r="K207" s="481">
        <v>1211.29</v>
      </c>
      <c r="L207" s="482">
        <v>1483.51</v>
      </c>
      <c r="M207" s="481">
        <v>1508.02</v>
      </c>
      <c r="N207" s="482">
        <v>741.97</v>
      </c>
      <c r="O207" s="482">
        <v>966.28</v>
      </c>
      <c r="P207" s="481">
        <v>938.80000000000007</v>
      </c>
      <c r="Q207" s="481">
        <v>738.71</v>
      </c>
      <c r="R207" s="482">
        <v>546.77</v>
      </c>
      <c r="S207" s="481">
        <v>824.92000000000007</v>
      </c>
    </row>
    <row r="208" spans="1:19" hidden="1">
      <c r="A208" s="381"/>
      <c r="B208" s="480">
        <v>48</v>
      </c>
      <c r="C208" s="481">
        <v>463.91</v>
      </c>
      <c r="D208" s="482">
        <v>515.78</v>
      </c>
      <c r="E208" s="481">
        <v>530.12</v>
      </c>
      <c r="F208" s="482">
        <v>777.24</v>
      </c>
      <c r="G208" s="481">
        <v>576.70000000000005</v>
      </c>
      <c r="H208" s="482">
        <v>896.24</v>
      </c>
      <c r="I208" s="481">
        <v>1063.53</v>
      </c>
      <c r="J208" s="482">
        <v>985.42000000000007</v>
      </c>
      <c r="K208" s="481">
        <v>1223.32</v>
      </c>
      <c r="L208" s="482">
        <v>1489.77</v>
      </c>
      <c r="M208" s="481">
        <v>1509.28</v>
      </c>
      <c r="N208" s="482">
        <v>753.24</v>
      </c>
      <c r="O208" s="482">
        <v>967.25</v>
      </c>
      <c r="P208" s="481">
        <v>953.97</v>
      </c>
      <c r="Q208" s="481">
        <v>748.19</v>
      </c>
      <c r="R208" s="482">
        <v>547.87</v>
      </c>
      <c r="S208" s="481">
        <v>841.65</v>
      </c>
    </row>
    <row r="209" spans="1:19" hidden="1">
      <c r="A209" s="381"/>
      <c r="B209" s="480">
        <v>49</v>
      </c>
      <c r="C209" s="481">
        <v>469.08</v>
      </c>
      <c r="D209" s="482">
        <v>520.94000000000005</v>
      </c>
      <c r="E209" s="481">
        <v>535.95000000000005</v>
      </c>
      <c r="F209" s="482">
        <v>788.30000000000007</v>
      </c>
      <c r="G209" s="481">
        <v>598.64</v>
      </c>
      <c r="H209" s="482">
        <v>898.91</v>
      </c>
      <c r="I209" s="481">
        <v>1080.82</v>
      </c>
      <c r="J209" s="482">
        <v>1001.33</v>
      </c>
      <c r="K209" s="481">
        <v>1233.3600000000001</v>
      </c>
      <c r="L209" s="482">
        <v>1559.22</v>
      </c>
      <c r="M209" s="481">
        <v>1510.3700000000001</v>
      </c>
      <c r="N209" s="482">
        <v>765.15</v>
      </c>
      <c r="O209" s="482">
        <v>968.22</v>
      </c>
      <c r="P209" s="481">
        <v>955.21</v>
      </c>
      <c r="Q209" s="481">
        <v>761.24</v>
      </c>
      <c r="R209" s="482">
        <v>568.70000000000005</v>
      </c>
      <c r="S209" s="481">
        <v>858.22</v>
      </c>
    </row>
    <row r="210" spans="1:19" hidden="1">
      <c r="A210" s="381"/>
      <c r="B210" s="480">
        <v>50</v>
      </c>
      <c r="C210" s="481">
        <v>475.85</v>
      </c>
      <c r="D210" s="482">
        <v>528.49</v>
      </c>
      <c r="E210" s="481">
        <v>536.91999999999996</v>
      </c>
      <c r="F210" s="482">
        <v>789.34</v>
      </c>
      <c r="G210" s="481">
        <v>600.86</v>
      </c>
      <c r="H210" s="482">
        <v>901.03</v>
      </c>
      <c r="I210" s="481">
        <v>1097.22</v>
      </c>
      <c r="J210" s="482">
        <v>1004.4300000000001</v>
      </c>
      <c r="K210" s="481">
        <v>1254.3399999999999</v>
      </c>
      <c r="L210" s="482">
        <v>1566.18</v>
      </c>
      <c r="M210" s="481">
        <v>1511.47</v>
      </c>
      <c r="N210" s="482">
        <v>775.98</v>
      </c>
      <c r="O210" s="482">
        <v>970.38</v>
      </c>
      <c r="P210" s="481">
        <v>956.52</v>
      </c>
      <c r="Q210" s="481">
        <v>772.09</v>
      </c>
      <c r="R210" s="482">
        <v>570.82000000000005</v>
      </c>
      <c r="S210" s="481">
        <v>875.33</v>
      </c>
    </row>
    <row r="211" spans="1:19" hidden="1">
      <c r="A211" s="381"/>
      <c r="B211" s="480">
        <v>52</v>
      </c>
      <c r="C211" s="481">
        <v>487.71000000000004</v>
      </c>
      <c r="D211" s="482">
        <v>538.84</v>
      </c>
      <c r="E211" s="481">
        <v>539.9</v>
      </c>
      <c r="F211" s="482">
        <v>821.41</v>
      </c>
      <c r="G211" s="481">
        <v>642.05000000000007</v>
      </c>
      <c r="H211" s="482">
        <v>945.76</v>
      </c>
      <c r="I211" s="481">
        <v>1140.21</v>
      </c>
      <c r="J211" s="482">
        <v>1066.8399999999999</v>
      </c>
      <c r="K211" s="481">
        <v>1415.3700000000001</v>
      </c>
      <c r="L211" s="482">
        <v>1571.25</v>
      </c>
      <c r="M211" s="481">
        <v>1562.8500000000001</v>
      </c>
      <c r="N211" s="482">
        <v>789.6</v>
      </c>
      <c r="O211" s="482">
        <v>1047.83</v>
      </c>
      <c r="P211" s="481">
        <v>964.58</v>
      </c>
      <c r="Q211" s="481">
        <v>785.75</v>
      </c>
      <c r="R211" s="482">
        <v>609.94000000000005</v>
      </c>
      <c r="S211" s="481">
        <v>883.96</v>
      </c>
    </row>
    <row r="212" spans="1:19" hidden="1">
      <c r="A212" s="381"/>
      <c r="B212" s="480">
        <v>54</v>
      </c>
      <c r="C212" s="481">
        <v>495.21000000000004</v>
      </c>
      <c r="D212" s="482">
        <v>545.43000000000006</v>
      </c>
      <c r="E212" s="481">
        <v>566.95000000000005</v>
      </c>
      <c r="F212" s="482">
        <v>839.05000000000007</v>
      </c>
      <c r="G212" s="481">
        <v>649.53</v>
      </c>
      <c r="H212" s="482">
        <v>966.33</v>
      </c>
      <c r="I212" s="481">
        <v>1161.82</v>
      </c>
      <c r="J212" s="482">
        <v>1073.47</v>
      </c>
      <c r="K212" s="481">
        <v>1424.91</v>
      </c>
      <c r="L212" s="482">
        <v>1574.65</v>
      </c>
      <c r="M212" s="481">
        <v>1568.47</v>
      </c>
      <c r="N212" s="482">
        <v>803.29</v>
      </c>
      <c r="O212" s="482">
        <v>1093.19</v>
      </c>
      <c r="P212" s="481">
        <v>1013.75</v>
      </c>
      <c r="Q212" s="481">
        <v>796.98</v>
      </c>
      <c r="R212" s="482">
        <v>617.06000000000006</v>
      </c>
      <c r="S212" s="481">
        <v>912.7</v>
      </c>
    </row>
    <row r="213" spans="1:19" hidden="1">
      <c r="A213" s="381"/>
      <c r="B213" s="480">
        <v>56</v>
      </c>
      <c r="C213" s="481">
        <v>505.24</v>
      </c>
      <c r="D213" s="482">
        <v>555.89</v>
      </c>
      <c r="E213" s="481">
        <v>577.32000000000005</v>
      </c>
      <c r="F213" s="482">
        <v>865.23</v>
      </c>
      <c r="G213" s="481">
        <v>676.15</v>
      </c>
      <c r="H213" s="482">
        <v>984.16</v>
      </c>
      <c r="I213" s="481">
        <v>1203.6400000000001</v>
      </c>
      <c r="J213" s="482">
        <v>1076.68</v>
      </c>
      <c r="K213" s="481">
        <v>1491.3700000000001</v>
      </c>
      <c r="L213" s="482">
        <v>1650.3400000000001</v>
      </c>
      <c r="M213" s="481">
        <v>1581.3500000000001</v>
      </c>
      <c r="N213" s="482">
        <v>828.34</v>
      </c>
      <c r="O213" s="482">
        <v>1108.25</v>
      </c>
      <c r="P213" s="481">
        <v>1050.1500000000001</v>
      </c>
      <c r="Q213" s="481">
        <v>823.13</v>
      </c>
      <c r="R213" s="482">
        <v>642.34</v>
      </c>
      <c r="S213" s="481">
        <v>939.89</v>
      </c>
    </row>
    <row r="214" spans="1:19" hidden="1">
      <c r="A214" s="381"/>
      <c r="B214" s="480">
        <v>58</v>
      </c>
      <c r="C214" s="481">
        <v>515.84</v>
      </c>
      <c r="D214" s="482">
        <v>566.20000000000005</v>
      </c>
      <c r="E214" s="481">
        <v>588.48</v>
      </c>
      <c r="F214" s="482">
        <v>891.43000000000006</v>
      </c>
      <c r="G214" s="481">
        <v>702.77</v>
      </c>
      <c r="H214" s="482">
        <v>993.93000000000006</v>
      </c>
      <c r="I214" s="481">
        <v>1246.3399999999999</v>
      </c>
      <c r="J214" s="482">
        <v>1079.8700000000001</v>
      </c>
      <c r="K214" s="481">
        <v>1533.88</v>
      </c>
      <c r="L214" s="482">
        <v>1737.82</v>
      </c>
      <c r="M214" s="481">
        <v>1594.21</v>
      </c>
      <c r="N214" s="482">
        <v>853.4</v>
      </c>
      <c r="O214" s="482">
        <v>1123.31</v>
      </c>
      <c r="P214" s="481">
        <v>1086.42</v>
      </c>
      <c r="Q214" s="481">
        <v>850.94</v>
      </c>
      <c r="R214" s="482">
        <v>667.63</v>
      </c>
      <c r="S214" s="481">
        <v>970</v>
      </c>
    </row>
    <row r="215" spans="1:19" hidden="1">
      <c r="A215" s="381"/>
      <c r="B215" s="480">
        <v>60</v>
      </c>
      <c r="C215" s="481">
        <v>531.22</v>
      </c>
      <c r="D215" s="482">
        <v>578.84</v>
      </c>
      <c r="E215" s="481">
        <v>591.46</v>
      </c>
      <c r="F215" s="482">
        <v>920.84</v>
      </c>
      <c r="G215" s="481">
        <v>706.18000000000006</v>
      </c>
      <c r="H215" s="482">
        <v>1066.46</v>
      </c>
      <c r="I215" s="481">
        <v>1299.6600000000001</v>
      </c>
      <c r="J215" s="482">
        <v>1085</v>
      </c>
      <c r="K215" s="481">
        <v>1561.51</v>
      </c>
      <c r="L215" s="482">
        <v>1793.96</v>
      </c>
      <c r="M215" s="481">
        <v>1675.33</v>
      </c>
      <c r="N215" s="482">
        <v>886.4</v>
      </c>
      <c r="O215" s="482">
        <v>1243.56</v>
      </c>
      <c r="P215" s="481">
        <v>1169.93</v>
      </c>
      <c r="Q215" s="481">
        <v>882.49</v>
      </c>
      <c r="R215" s="482">
        <v>670.88</v>
      </c>
      <c r="S215" s="481">
        <v>999.29000000000008</v>
      </c>
    </row>
    <row r="216" spans="1:19" hidden="1">
      <c r="A216" s="381"/>
      <c r="B216" s="480">
        <v>62</v>
      </c>
      <c r="C216" s="481">
        <v>541.28</v>
      </c>
      <c r="D216" s="482">
        <v>589.58000000000004</v>
      </c>
      <c r="E216" s="481">
        <v>608.93000000000006</v>
      </c>
      <c r="F216" s="482">
        <v>931.9</v>
      </c>
      <c r="G216" s="481">
        <v>746.88</v>
      </c>
      <c r="H216" s="482">
        <v>1082.46</v>
      </c>
      <c r="I216" s="481">
        <v>1342.19</v>
      </c>
      <c r="J216" s="482">
        <v>1130.03</v>
      </c>
      <c r="K216" s="481">
        <v>1564.69</v>
      </c>
      <c r="L216" s="482">
        <v>1800.74</v>
      </c>
      <c r="M216" s="481">
        <v>1679.3700000000001</v>
      </c>
      <c r="N216" s="482">
        <v>909.62</v>
      </c>
      <c r="O216" s="482">
        <v>1247.47</v>
      </c>
      <c r="P216" s="481">
        <v>1192.9000000000001</v>
      </c>
      <c r="Q216" s="481">
        <v>918.67000000000007</v>
      </c>
      <c r="R216" s="482">
        <v>709.53</v>
      </c>
      <c r="S216" s="481">
        <v>1029.55</v>
      </c>
    </row>
    <row r="217" spans="1:19" hidden="1">
      <c r="A217" s="381"/>
      <c r="B217" s="480">
        <v>64</v>
      </c>
      <c r="C217" s="481">
        <v>551.36</v>
      </c>
      <c r="D217" s="482">
        <v>598.33000000000004</v>
      </c>
      <c r="E217" s="481">
        <v>611.93000000000006</v>
      </c>
      <c r="F217" s="482">
        <v>972.49</v>
      </c>
      <c r="G217" s="481">
        <v>751.34</v>
      </c>
      <c r="H217" s="482">
        <v>1085.83</v>
      </c>
      <c r="I217" s="481">
        <v>1385.34</v>
      </c>
      <c r="J217" s="482">
        <v>1192.76</v>
      </c>
      <c r="K217" s="481">
        <v>1567.9</v>
      </c>
      <c r="L217" s="482">
        <v>1804.13</v>
      </c>
      <c r="M217" s="481">
        <v>1712.41</v>
      </c>
      <c r="N217" s="482">
        <v>932.84</v>
      </c>
      <c r="O217" s="482">
        <v>1250.77</v>
      </c>
      <c r="P217" s="481">
        <v>1230.94</v>
      </c>
      <c r="Q217" s="481">
        <v>938.52</v>
      </c>
      <c r="R217" s="482">
        <v>713.77</v>
      </c>
      <c r="S217" s="481">
        <v>1062.3600000000001</v>
      </c>
    </row>
    <row r="218" spans="1:19" hidden="1">
      <c r="A218" s="381"/>
      <c r="B218" s="480">
        <v>66</v>
      </c>
      <c r="C218" s="481">
        <v>558.69000000000005</v>
      </c>
      <c r="D218" s="482">
        <v>608.08000000000004</v>
      </c>
      <c r="E218" s="481">
        <v>621.97</v>
      </c>
      <c r="F218" s="482">
        <v>997.23</v>
      </c>
      <c r="G218" s="481">
        <v>757.14</v>
      </c>
      <c r="H218" s="482">
        <v>1089.21</v>
      </c>
      <c r="I218" s="481">
        <v>1418.8600000000001</v>
      </c>
      <c r="J218" s="482">
        <v>1197.31</v>
      </c>
      <c r="K218" s="481">
        <v>1644.94</v>
      </c>
      <c r="L218" s="482">
        <v>1807.51</v>
      </c>
      <c r="M218" s="481">
        <v>1715.92</v>
      </c>
      <c r="N218" s="482">
        <v>956.05000000000007</v>
      </c>
      <c r="O218" s="482">
        <v>1312.23</v>
      </c>
      <c r="P218" s="481">
        <v>1243.6300000000001</v>
      </c>
      <c r="Q218" s="481">
        <v>957.06000000000006</v>
      </c>
      <c r="R218" s="482">
        <v>719.28</v>
      </c>
      <c r="S218" s="481">
        <v>1090.8900000000001</v>
      </c>
    </row>
    <row r="219" spans="1:19" hidden="1">
      <c r="A219" s="381"/>
      <c r="B219" s="480">
        <v>68</v>
      </c>
      <c r="C219" s="481">
        <v>570.30000000000007</v>
      </c>
      <c r="D219" s="482">
        <v>618.39</v>
      </c>
      <c r="E219" s="481">
        <v>645.45000000000005</v>
      </c>
      <c r="F219" s="482">
        <v>1022.82</v>
      </c>
      <c r="G219" s="481">
        <v>808.37</v>
      </c>
      <c r="H219" s="482">
        <v>1148.54</v>
      </c>
      <c r="I219" s="481">
        <v>1429.89</v>
      </c>
      <c r="J219" s="482">
        <v>1270.3800000000001</v>
      </c>
      <c r="K219" s="481">
        <v>1777.23</v>
      </c>
      <c r="L219" s="482">
        <v>1810.49</v>
      </c>
      <c r="M219" s="481">
        <v>1868.2</v>
      </c>
      <c r="N219" s="482">
        <v>979.24</v>
      </c>
      <c r="O219" s="482">
        <v>1315.6100000000001</v>
      </c>
      <c r="P219" s="481">
        <v>1253.76</v>
      </c>
      <c r="Q219" s="481">
        <v>985.06000000000006</v>
      </c>
      <c r="R219" s="482">
        <v>767.95</v>
      </c>
      <c r="S219" s="481">
        <v>1129.1100000000001</v>
      </c>
    </row>
    <row r="220" spans="1:19" hidden="1">
      <c r="A220" s="381"/>
      <c r="B220" s="480">
        <v>70</v>
      </c>
      <c r="C220" s="481">
        <v>581.29</v>
      </c>
      <c r="D220" s="482">
        <v>629.82000000000005</v>
      </c>
      <c r="E220" s="481">
        <v>655.04</v>
      </c>
      <c r="F220" s="482">
        <v>1047.0899999999999</v>
      </c>
      <c r="G220" s="481">
        <v>811.80000000000007</v>
      </c>
      <c r="H220" s="482">
        <v>1164.8800000000001</v>
      </c>
      <c r="I220" s="481">
        <v>1502.29</v>
      </c>
      <c r="J220" s="482">
        <v>1285.1400000000001</v>
      </c>
      <c r="K220" s="481">
        <v>1790.07</v>
      </c>
      <c r="L220" s="482">
        <v>1836.05</v>
      </c>
      <c r="M220" s="481">
        <v>1884.69</v>
      </c>
      <c r="N220" s="482">
        <v>1002.4200000000001</v>
      </c>
      <c r="O220" s="482">
        <v>1318.59</v>
      </c>
      <c r="P220" s="481">
        <v>1289</v>
      </c>
      <c r="Q220" s="481">
        <v>1008.61</v>
      </c>
      <c r="R220" s="482">
        <v>771.21</v>
      </c>
      <c r="S220" s="481">
        <v>1158.71</v>
      </c>
    </row>
    <row r="221" spans="1:19" hidden="1">
      <c r="A221" s="381"/>
      <c r="B221" s="480">
        <v>72</v>
      </c>
      <c r="C221" s="481">
        <v>587.19000000000005</v>
      </c>
      <c r="D221" s="482">
        <v>633.4</v>
      </c>
      <c r="E221" s="481">
        <v>658.4</v>
      </c>
      <c r="F221" s="482">
        <v>1069.47</v>
      </c>
      <c r="G221" s="481">
        <v>842.99</v>
      </c>
      <c r="H221" s="482">
        <v>1215.75</v>
      </c>
      <c r="I221" s="481">
        <v>1541.1100000000001</v>
      </c>
      <c r="J221" s="482">
        <v>1358.38</v>
      </c>
      <c r="K221" s="481">
        <v>1793.05</v>
      </c>
      <c r="L221" s="482">
        <v>1877.74</v>
      </c>
      <c r="M221" s="481">
        <v>1930.26</v>
      </c>
      <c r="N221" s="482">
        <v>1009.66</v>
      </c>
      <c r="O221" s="482">
        <v>1372.51</v>
      </c>
      <c r="P221" s="481">
        <v>1308.8399999999999</v>
      </c>
      <c r="Q221" s="481">
        <v>1017.11</v>
      </c>
      <c r="R221" s="482">
        <v>800.84</v>
      </c>
      <c r="S221" s="481">
        <v>1190.6600000000001</v>
      </c>
    </row>
    <row r="222" spans="1:19" hidden="1">
      <c r="A222" s="381"/>
      <c r="B222" s="480">
        <v>74</v>
      </c>
      <c r="C222" s="481">
        <v>595.16</v>
      </c>
      <c r="D222" s="482">
        <v>648.63</v>
      </c>
      <c r="E222" s="481">
        <v>661.38</v>
      </c>
      <c r="F222" s="482">
        <v>1093.42</v>
      </c>
      <c r="G222" s="481">
        <v>846.52</v>
      </c>
      <c r="H222" s="482">
        <v>1260.1200000000001</v>
      </c>
      <c r="I222" s="481">
        <v>1570.6000000000001</v>
      </c>
      <c r="J222" s="482">
        <v>1366.98</v>
      </c>
      <c r="K222" s="481">
        <v>1798.38</v>
      </c>
      <c r="L222" s="482">
        <v>1949.78</v>
      </c>
      <c r="M222" s="481">
        <v>1976.9</v>
      </c>
      <c r="N222" s="482">
        <v>1046.95</v>
      </c>
      <c r="O222" s="482">
        <v>1406.56</v>
      </c>
      <c r="P222" s="481">
        <v>1341.45</v>
      </c>
      <c r="Q222" s="481">
        <v>1029.47</v>
      </c>
      <c r="R222" s="482">
        <v>804.19</v>
      </c>
      <c r="S222" s="481">
        <v>1223.55</v>
      </c>
    </row>
    <row r="223" spans="1:19" hidden="1">
      <c r="A223" s="381"/>
      <c r="B223" s="480">
        <v>76</v>
      </c>
      <c r="C223" s="481">
        <v>611.35</v>
      </c>
      <c r="D223" s="482">
        <v>658.81000000000006</v>
      </c>
      <c r="E223" s="481">
        <v>664.36</v>
      </c>
      <c r="F223" s="482">
        <v>1096.6000000000001</v>
      </c>
      <c r="G223" s="481">
        <v>908.35</v>
      </c>
      <c r="H223" s="482">
        <v>1271.8</v>
      </c>
      <c r="I223" s="481">
        <v>1577.57</v>
      </c>
      <c r="J223" s="482">
        <v>1463.54</v>
      </c>
      <c r="K223" s="481">
        <v>1926.8400000000001</v>
      </c>
      <c r="L223" s="482">
        <v>2013.1200000000001</v>
      </c>
      <c r="M223" s="481">
        <v>1980.25</v>
      </c>
      <c r="N223" s="482">
        <v>1070.1200000000001</v>
      </c>
      <c r="O223" s="482">
        <v>1445.76</v>
      </c>
      <c r="P223" s="481">
        <v>1376.06</v>
      </c>
      <c r="Q223" s="481">
        <v>1076.48</v>
      </c>
      <c r="R223" s="482">
        <v>862.93000000000006</v>
      </c>
      <c r="S223" s="481">
        <v>1253.7</v>
      </c>
    </row>
    <row r="224" spans="1:19" hidden="1">
      <c r="A224" s="381"/>
      <c r="B224" s="480">
        <v>78</v>
      </c>
      <c r="C224" s="481">
        <v>616.96</v>
      </c>
      <c r="D224" s="482">
        <v>667.39</v>
      </c>
      <c r="E224" s="481">
        <v>686.02</v>
      </c>
      <c r="F224" s="482">
        <v>1127.3700000000001</v>
      </c>
      <c r="G224" s="481">
        <v>914.83</v>
      </c>
      <c r="H224" s="482">
        <v>1276.05</v>
      </c>
      <c r="I224" s="481">
        <v>1617.94</v>
      </c>
      <c r="J224" s="482">
        <v>1466.75</v>
      </c>
      <c r="K224" s="481">
        <v>1930.19</v>
      </c>
      <c r="L224" s="482">
        <v>2021.5900000000001</v>
      </c>
      <c r="M224" s="481">
        <v>1993.14</v>
      </c>
      <c r="N224" s="482">
        <v>1093.33</v>
      </c>
      <c r="O224" s="482">
        <v>1449.74</v>
      </c>
      <c r="P224" s="481">
        <v>1459.8600000000001</v>
      </c>
      <c r="Q224" s="481">
        <v>1099.97</v>
      </c>
      <c r="R224" s="482">
        <v>869.09</v>
      </c>
      <c r="S224" s="481">
        <v>1286.25</v>
      </c>
    </row>
    <row r="225" spans="1:19" hidden="1">
      <c r="A225" s="381"/>
      <c r="B225" s="480">
        <v>80</v>
      </c>
      <c r="C225" s="481">
        <v>624.15</v>
      </c>
      <c r="D225" s="482">
        <v>675.72</v>
      </c>
      <c r="E225" s="481">
        <v>692.35</v>
      </c>
      <c r="F225" s="482">
        <v>1146.1200000000001</v>
      </c>
      <c r="G225" s="481">
        <v>920.55000000000007</v>
      </c>
      <c r="H225" s="482">
        <v>1338.49</v>
      </c>
      <c r="I225" s="481">
        <v>1632.3400000000001</v>
      </c>
      <c r="J225" s="482">
        <v>1494.83</v>
      </c>
      <c r="K225" s="481">
        <v>1951.45</v>
      </c>
      <c r="L225" s="482">
        <v>2030.8700000000001</v>
      </c>
      <c r="M225" s="481">
        <v>2011.04</v>
      </c>
      <c r="N225" s="482">
        <v>1116.49</v>
      </c>
      <c r="O225" s="482">
        <v>1452.72</v>
      </c>
      <c r="P225" s="481">
        <v>1487.84</v>
      </c>
      <c r="Q225" s="481">
        <v>1125.74</v>
      </c>
      <c r="R225" s="482">
        <v>874.52</v>
      </c>
      <c r="S225" s="481">
        <v>1308.71</v>
      </c>
    </row>
    <row r="226" spans="1:19" hidden="1">
      <c r="A226" s="381"/>
      <c r="B226" s="480">
        <v>82</v>
      </c>
      <c r="C226" s="481">
        <v>630.62</v>
      </c>
      <c r="D226" s="482">
        <v>684.02</v>
      </c>
      <c r="E226" s="481">
        <v>714.29</v>
      </c>
      <c r="F226" s="482">
        <v>1178.0899999999999</v>
      </c>
      <c r="G226" s="481">
        <v>923.96</v>
      </c>
      <c r="H226" s="482">
        <v>1341.8700000000001</v>
      </c>
      <c r="I226" s="481">
        <v>1635.51</v>
      </c>
      <c r="J226" s="482">
        <v>1498.03</v>
      </c>
      <c r="K226" s="481">
        <v>1954.43</v>
      </c>
      <c r="L226" s="482">
        <v>2034.3700000000001</v>
      </c>
      <c r="M226" s="481">
        <v>2048.79</v>
      </c>
      <c r="N226" s="482">
        <v>1119.67</v>
      </c>
      <c r="O226" s="482">
        <v>1456.72</v>
      </c>
      <c r="P226" s="481">
        <v>1501.82</v>
      </c>
      <c r="Q226" s="481">
        <v>1129.17</v>
      </c>
      <c r="R226" s="482">
        <v>877.76</v>
      </c>
      <c r="S226" s="481">
        <v>1314.6100000000001</v>
      </c>
    </row>
    <row r="227" spans="1:19" hidden="1">
      <c r="A227" s="381"/>
      <c r="B227" s="480">
        <v>84</v>
      </c>
      <c r="C227" s="481">
        <v>636.38</v>
      </c>
      <c r="D227" s="482">
        <v>692.2</v>
      </c>
      <c r="E227" s="481">
        <v>721.34</v>
      </c>
      <c r="F227" s="482">
        <v>1203.46</v>
      </c>
      <c r="G227" s="481">
        <v>987.1</v>
      </c>
      <c r="H227" s="482">
        <v>1345.24</v>
      </c>
      <c r="I227" s="481">
        <v>1714.64</v>
      </c>
      <c r="J227" s="482">
        <v>1501.22</v>
      </c>
      <c r="K227" s="481">
        <v>1957.41</v>
      </c>
      <c r="L227" s="482">
        <v>2070.4</v>
      </c>
      <c r="M227" s="481">
        <v>2051.77</v>
      </c>
      <c r="N227" s="482">
        <v>1122.8600000000001</v>
      </c>
      <c r="O227" s="482">
        <v>1534.0900000000001</v>
      </c>
      <c r="P227" s="481">
        <v>1504.8</v>
      </c>
      <c r="Q227" s="481">
        <v>1137.17</v>
      </c>
      <c r="R227" s="482">
        <v>937.74</v>
      </c>
      <c r="S227" s="481">
        <v>1346.8600000000001</v>
      </c>
    </row>
    <row r="228" spans="1:19" hidden="1">
      <c r="A228" s="381"/>
      <c r="B228" s="480">
        <v>86</v>
      </c>
      <c r="C228" s="481">
        <v>643.41999999999996</v>
      </c>
      <c r="D228" s="482">
        <v>698.32</v>
      </c>
      <c r="E228" s="481">
        <v>724.91</v>
      </c>
      <c r="F228" s="482">
        <v>1222.17</v>
      </c>
      <c r="G228" s="481">
        <v>994.02</v>
      </c>
      <c r="H228" s="482">
        <v>1348.22</v>
      </c>
      <c r="I228" s="481">
        <v>1744.13</v>
      </c>
      <c r="J228" s="482">
        <v>1529.3600000000001</v>
      </c>
      <c r="K228" s="481">
        <v>1960.39</v>
      </c>
      <c r="L228" s="482">
        <v>2088.8200000000002</v>
      </c>
      <c r="M228" s="481">
        <v>2174.4700000000003</v>
      </c>
      <c r="N228" s="482">
        <v>1176.8500000000001</v>
      </c>
      <c r="O228" s="482">
        <v>1539.13</v>
      </c>
      <c r="P228" s="481">
        <v>1507.78</v>
      </c>
      <c r="Q228" s="481">
        <v>1179.9100000000001</v>
      </c>
      <c r="R228" s="482">
        <v>944.32</v>
      </c>
      <c r="S228" s="481">
        <v>1373.76</v>
      </c>
    </row>
    <row r="229" spans="1:19" hidden="1">
      <c r="A229" s="381"/>
      <c r="B229" s="480">
        <v>88</v>
      </c>
      <c r="C229" s="481">
        <v>650.61</v>
      </c>
      <c r="D229" s="482">
        <v>710.75</v>
      </c>
      <c r="E229" s="481">
        <v>728.29</v>
      </c>
      <c r="F229" s="482">
        <v>1245.8500000000001</v>
      </c>
      <c r="G229" s="481">
        <v>997.75</v>
      </c>
      <c r="H229" s="482">
        <v>1387.93</v>
      </c>
      <c r="I229" s="481">
        <v>1773.44</v>
      </c>
      <c r="J229" s="482">
        <v>1532.56</v>
      </c>
      <c r="K229" s="481">
        <v>1963.3700000000001</v>
      </c>
      <c r="L229" s="482">
        <v>2137.65</v>
      </c>
      <c r="M229" s="481">
        <v>2254.5100000000002</v>
      </c>
      <c r="N229" s="482">
        <v>1179.83</v>
      </c>
      <c r="O229" s="482">
        <v>1631.74</v>
      </c>
      <c r="P229" s="481">
        <v>1510.76</v>
      </c>
      <c r="Q229" s="481">
        <v>1199.68</v>
      </c>
      <c r="R229" s="482">
        <v>947.86</v>
      </c>
      <c r="S229" s="481">
        <v>1404.43</v>
      </c>
    </row>
    <row r="230" spans="1:19" hidden="1">
      <c r="A230" s="381"/>
      <c r="B230" s="480">
        <v>90</v>
      </c>
      <c r="C230" s="481">
        <v>657.81000000000006</v>
      </c>
      <c r="D230" s="482">
        <v>717.01</v>
      </c>
      <c r="E230" s="481">
        <v>745.71</v>
      </c>
      <c r="F230" s="482">
        <v>1254.53</v>
      </c>
      <c r="G230" s="481">
        <v>1012.57</v>
      </c>
      <c r="H230" s="482">
        <v>1445.17</v>
      </c>
      <c r="I230" s="481">
        <v>1802.64</v>
      </c>
      <c r="J230" s="482">
        <v>1616.07</v>
      </c>
      <c r="K230" s="481">
        <v>1966.3500000000001</v>
      </c>
      <c r="L230" s="482">
        <v>2140.63</v>
      </c>
      <c r="M230" s="481">
        <v>2317.5300000000002</v>
      </c>
      <c r="N230" s="482">
        <v>1210.98</v>
      </c>
      <c r="O230" s="482">
        <v>1648.79</v>
      </c>
      <c r="P230" s="481">
        <v>1513.74</v>
      </c>
      <c r="Q230" s="481">
        <v>1219.57</v>
      </c>
      <c r="R230" s="482">
        <v>961.94</v>
      </c>
      <c r="S230" s="481">
        <v>1436.79</v>
      </c>
    </row>
    <row r="231" spans="1:19" hidden="1">
      <c r="A231" s="381"/>
      <c r="B231" s="480">
        <v>92</v>
      </c>
      <c r="C231" s="481">
        <v>664.72</v>
      </c>
      <c r="D231" s="482">
        <v>724.72</v>
      </c>
      <c r="E231" s="481">
        <v>754.94</v>
      </c>
      <c r="F231" s="482">
        <v>1271.73</v>
      </c>
      <c r="G231" s="481">
        <v>1034.1100000000001</v>
      </c>
      <c r="H231" s="482">
        <v>1454</v>
      </c>
      <c r="I231" s="481">
        <v>1832.28</v>
      </c>
      <c r="J231" s="482">
        <v>1619.05</v>
      </c>
      <c r="K231" s="481">
        <v>1969.3300000000002</v>
      </c>
      <c r="L231" s="482">
        <v>2154.66</v>
      </c>
      <c r="M231" s="481">
        <v>2324.21</v>
      </c>
      <c r="N231" s="482">
        <v>1229.1200000000001</v>
      </c>
      <c r="O231" s="482">
        <v>1651.95</v>
      </c>
      <c r="P231" s="481">
        <v>1516.72</v>
      </c>
      <c r="Q231" s="481">
        <v>1239.31</v>
      </c>
      <c r="R231" s="482">
        <v>982.41</v>
      </c>
      <c r="S231" s="481">
        <v>1468.52</v>
      </c>
    </row>
    <row r="232" spans="1:19" hidden="1">
      <c r="A232" s="381"/>
      <c r="B232" s="480">
        <v>94</v>
      </c>
      <c r="C232" s="481">
        <v>671.91</v>
      </c>
      <c r="D232" s="482">
        <v>732.78</v>
      </c>
      <c r="E232" s="481">
        <v>757.92</v>
      </c>
      <c r="F232" s="482">
        <v>1298.3700000000001</v>
      </c>
      <c r="G232" s="481">
        <v>1050.3</v>
      </c>
      <c r="H232" s="482">
        <v>1550.54</v>
      </c>
      <c r="I232" s="481">
        <v>1854.5</v>
      </c>
      <c r="J232" s="482">
        <v>1707.94</v>
      </c>
      <c r="K232" s="481">
        <v>1972.31</v>
      </c>
      <c r="L232" s="482">
        <v>2285.77</v>
      </c>
      <c r="M232" s="481">
        <v>2327.59</v>
      </c>
      <c r="N232" s="482">
        <v>1251.2</v>
      </c>
      <c r="O232" s="482">
        <v>1733.93</v>
      </c>
      <c r="P232" s="481">
        <v>1519.7</v>
      </c>
      <c r="Q232" s="481">
        <v>1253.68</v>
      </c>
      <c r="R232" s="482">
        <v>997.78</v>
      </c>
      <c r="S232" s="481">
        <v>1497.1200000000001</v>
      </c>
    </row>
    <row r="233" spans="1:19" hidden="1">
      <c r="A233" s="381"/>
      <c r="B233" s="480">
        <v>96</v>
      </c>
      <c r="C233" s="481">
        <v>677.31000000000006</v>
      </c>
      <c r="D233" s="482">
        <v>738.67</v>
      </c>
      <c r="E233" s="481">
        <v>760.9</v>
      </c>
      <c r="F233" s="482">
        <v>1308.8800000000001</v>
      </c>
      <c r="G233" s="481">
        <v>1080.0899999999999</v>
      </c>
      <c r="H233" s="482">
        <v>1582.92</v>
      </c>
      <c r="I233" s="481">
        <v>1874.54</v>
      </c>
      <c r="J233" s="482">
        <v>1721.9</v>
      </c>
      <c r="K233" s="481">
        <v>1975.29</v>
      </c>
      <c r="L233" s="482">
        <v>2471.1799999999998</v>
      </c>
      <c r="M233" s="481">
        <v>2445.9700000000003</v>
      </c>
      <c r="N233" s="482">
        <v>1275.55</v>
      </c>
      <c r="O233" s="482">
        <v>1745</v>
      </c>
      <c r="P233" s="481">
        <v>1577.3400000000001</v>
      </c>
      <c r="Q233" s="481">
        <v>1279.02</v>
      </c>
      <c r="R233" s="482">
        <v>1026.08</v>
      </c>
      <c r="S233" s="481">
        <v>1522.81</v>
      </c>
    </row>
    <row r="234" spans="1:19" hidden="1">
      <c r="A234" s="381"/>
      <c r="B234" s="480">
        <v>98</v>
      </c>
      <c r="C234" s="481">
        <v>680.42</v>
      </c>
      <c r="D234" s="482">
        <v>741.93000000000006</v>
      </c>
      <c r="E234" s="481">
        <v>764.19</v>
      </c>
      <c r="F234" s="482">
        <v>1311.93</v>
      </c>
      <c r="G234" s="481">
        <v>1102.72</v>
      </c>
      <c r="H234" s="482">
        <v>1585.9</v>
      </c>
      <c r="I234" s="481">
        <v>1883.6100000000001</v>
      </c>
      <c r="J234" s="482">
        <v>1724.88</v>
      </c>
      <c r="K234" s="481">
        <v>1978.27</v>
      </c>
      <c r="L234" s="482">
        <v>2554.23</v>
      </c>
      <c r="M234" s="481">
        <v>2459.7200000000003</v>
      </c>
      <c r="N234" s="482">
        <v>1278.53</v>
      </c>
      <c r="O234" s="482">
        <v>1747.98</v>
      </c>
      <c r="P234" s="481">
        <v>1586.8500000000001</v>
      </c>
      <c r="Q234" s="481">
        <v>1287.8700000000001</v>
      </c>
      <c r="R234" s="482">
        <v>1047.5899999999999</v>
      </c>
      <c r="S234" s="481">
        <v>1550.02</v>
      </c>
    </row>
    <row r="235" spans="1:19" hidden="1">
      <c r="A235" s="381"/>
      <c r="B235" s="480">
        <v>100</v>
      </c>
      <c r="C235" s="481">
        <v>690.2</v>
      </c>
      <c r="D235" s="482">
        <v>748.36</v>
      </c>
      <c r="E235" s="481">
        <v>767.48</v>
      </c>
      <c r="F235" s="482">
        <v>1315.07</v>
      </c>
      <c r="G235" s="481">
        <v>1170.68</v>
      </c>
      <c r="H235" s="482">
        <v>1589.3400000000001</v>
      </c>
      <c r="I235" s="481">
        <v>1886.75</v>
      </c>
      <c r="J235" s="482">
        <v>1818.04</v>
      </c>
      <c r="K235" s="481">
        <v>2117.09</v>
      </c>
      <c r="L235" s="482">
        <v>2634.07</v>
      </c>
      <c r="M235" s="481">
        <v>2862.25</v>
      </c>
      <c r="N235" s="482">
        <v>1281.82</v>
      </c>
      <c r="O235" s="482">
        <v>1750.96</v>
      </c>
      <c r="P235" s="481">
        <v>1590.13</v>
      </c>
      <c r="Q235" s="481">
        <v>1299.6600000000001</v>
      </c>
      <c r="R235" s="482">
        <v>1112.1500000000001</v>
      </c>
      <c r="S235" s="481">
        <v>1555.6000000000001</v>
      </c>
    </row>
    <row r="236" spans="1:19" hidden="1">
      <c r="A236" s="381"/>
      <c r="B236" s="480">
        <v>105</v>
      </c>
      <c r="C236" s="481">
        <v>721.94</v>
      </c>
      <c r="D236" s="482">
        <v>782.54</v>
      </c>
      <c r="E236" s="481">
        <v>803.19</v>
      </c>
      <c r="F236" s="482">
        <v>1377</v>
      </c>
      <c r="G236" s="481">
        <v>1235.27</v>
      </c>
      <c r="H236" s="482">
        <v>1671.95</v>
      </c>
      <c r="I236" s="481">
        <v>1968.93</v>
      </c>
      <c r="J236" s="482">
        <v>1891.83</v>
      </c>
      <c r="K236" s="481">
        <v>2222.9500000000003</v>
      </c>
      <c r="L236" s="482">
        <v>2765.77</v>
      </c>
      <c r="M236" s="481">
        <v>3002.53</v>
      </c>
      <c r="N236" s="482">
        <v>1345.92</v>
      </c>
      <c r="O236" s="482">
        <v>1824.66</v>
      </c>
      <c r="P236" s="481">
        <v>1674.75</v>
      </c>
      <c r="Q236" s="481">
        <v>1363.49</v>
      </c>
      <c r="R236" s="482">
        <v>1173.51</v>
      </c>
      <c r="S236" s="481">
        <v>1616.65</v>
      </c>
    </row>
    <row r="237" spans="1:19" hidden="1">
      <c r="A237" s="381"/>
      <c r="B237" s="480">
        <v>110</v>
      </c>
      <c r="C237" s="481">
        <v>756.31000000000006</v>
      </c>
      <c r="D237" s="482">
        <v>819.80000000000007</v>
      </c>
      <c r="E237" s="481">
        <v>841.25</v>
      </c>
      <c r="F237" s="482">
        <v>1442.56</v>
      </c>
      <c r="G237" s="481">
        <v>1294.08</v>
      </c>
      <c r="H237" s="482">
        <v>1750.64</v>
      </c>
      <c r="I237" s="481">
        <v>2062.69</v>
      </c>
      <c r="J237" s="482">
        <v>1981.91</v>
      </c>
      <c r="K237" s="481">
        <v>2328.8000000000002</v>
      </c>
      <c r="L237" s="482">
        <v>2897.4700000000003</v>
      </c>
      <c r="M237" s="481">
        <v>3145.37</v>
      </c>
      <c r="N237" s="482">
        <v>1410</v>
      </c>
      <c r="O237" s="482">
        <v>1911.56</v>
      </c>
      <c r="P237" s="481">
        <v>1754.51</v>
      </c>
      <c r="Q237" s="481">
        <v>1427.31</v>
      </c>
      <c r="R237" s="482">
        <v>1229.3800000000001</v>
      </c>
      <c r="S237" s="481">
        <v>1629.66</v>
      </c>
    </row>
    <row r="238" spans="1:19" hidden="1">
      <c r="A238" s="381"/>
      <c r="B238" s="480">
        <v>115</v>
      </c>
      <c r="C238" s="481">
        <v>790.7</v>
      </c>
      <c r="D238" s="482">
        <v>857.06000000000006</v>
      </c>
      <c r="E238" s="481">
        <v>878.72</v>
      </c>
      <c r="F238" s="482">
        <v>1508.14</v>
      </c>
      <c r="G238" s="481">
        <v>1352.9</v>
      </c>
      <c r="H238" s="482">
        <v>1829.88</v>
      </c>
      <c r="I238" s="481">
        <v>2156.4499999999998</v>
      </c>
      <c r="J238" s="482">
        <v>2071.9900000000002</v>
      </c>
      <c r="K238" s="481">
        <v>2434.66</v>
      </c>
      <c r="L238" s="482">
        <v>3029.17</v>
      </c>
      <c r="M238" s="481">
        <v>3285.23</v>
      </c>
      <c r="N238" s="482">
        <v>1474.09</v>
      </c>
      <c r="O238" s="482">
        <v>1998.45</v>
      </c>
      <c r="P238" s="481">
        <v>1834.25</v>
      </c>
      <c r="Q238" s="481">
        <v>1490.89</v>
      </c>
      <c r="R238" s="482">
        <v>1285.26</v>
      </c>
      <c r="S238" s="481">
        <v>1681.18</v>
      </c>
    </row>
    <row r="239" spans="1:19" hidden="1">
      <c r="A239" s="381"/>
      <c r="B239" s="480">
        <v>120</v>
      </c>
      <c r="C239" s="481">
        <v>825.07</v>
      </c>
      <c r="D239" s="482">
        <v>894.33</v>
      </c>
      <c r="E239" s="481">
        <v>916.88</v>
      </c>
      <c r="F239" s="482">
        <v>1573.7</v>
      </c>
      <c r="G239" s="481">
        <v>1411.72</v>
      </c>
      <c r="H239" s="482">
        <v>1909.44</v>
      </c>
      <c r="I239" s="481">
        <v>2250.2200000000003</v>
      </c>
      <c r="J239" s="482">
        <v>2162.08</v>
      </c>
      <c r="K239" s="481">
        <v>2540.5</v>
      </c>
      <c r="L239" s="482">
        <v>3160.88</v>
      </c>
      <c r="M239" s="481">
        <v>3424.79</v>
      </c>
      <c r="N239" s="482">
        <v>1538.19</v>
      </c>
      <c r="O239" s="482">
        <v>2085.33</v>
      </c>
      <c r="P239" s="481">
        <v>1914</v>
      </c>
      <c r="Q239" s="481">
        <v>1554.3400000000001</v>
      </c>
      <c r="R239" s="482">
        <v>1341.14</v>
      </c>
      <c r="S239" s="481">
        <v>1748.31</v>
      </c>
    </row>
    <row r="240" spans="1:19" hidden="1">
      <c r="A240" s="381"/>
      <c r="B240" s="480">
        <v>125</v>
      </c>
      <c r="C240" s="481">
        <v>859.45</v>
      </c>
      <c r="D240" s="482">
        <v>931.58</v>
      </c>
      <c r="E240" s="481">
        <v>954.12</v>
      </c>
      <c r="F240" s="482">
        <v>1639.28</v>
      </c>
      <c r="G240" s="481">
        <v>1470.54</v>
      </c>
      <c r="H240" s="482">
        <v>1988.24</v>
      </c>
      <c r="I240" s="481">
        <v>2343.9700000000003</v>
      </c>
      <c r="J240" s="482">
        <v>2252.17</v>
      </c>
      <c r="K240" s="481">
        <v>2646.36</v>
      </c>
      <c r="L240" s="482">
        <v>3292.58</v>
      </c>
      <c r="M240" s="481">
        <v>3564.12</v>
      </c>
      <c r="N240" s="482">
        <v>1602.26</v>
      </c>
      <c r="O240" s="482">
        <v>2172.2200000000003</v>
      </c>
      <c r="P240" s="481">
        <v>1993.75</v>
      </c>
      <c r="Q240" s="481">
        <v>1618.91</v>
      </c>
      <c r="R240" s="482">
        <v>1397.01</v>
      </c>
      <c r="S240" s="481">
        <v>1815.89</v>
      </c>
    </row>
    <row r="241" spans="1:19" hidden="1">
      <c r="A241" s="381"/>
      <c r="B241" s="480">
        <v>130</v>
      </c>
      <c r="C241" s="481">
        <v>892.56000000000006</v>
      </c>
      <c r="D241" s="482">
        <v>968.84</v>
      </c>
      <c r="E241" s="481">
        <v>991.56000000000006</v>
      </c>
      <c r="F241" s="482">
        <v>1704.8500000000001</v>
      </c>
      <c r="G241" s="481">
        <v>1529.3700000000001</v>
      </c>
      <c r="H241" s="482">
        <v>2066.84</v>
      </c>
      <c r="I241" s="481">
        <v>2437.7200000000003</v>
      </c>
      <c r="J241" s="482">
        <v>2342.25</v>
      </c>
      <c r="K241" s="481">
        <v>2752.21</v>
      </c>
      <c r="L241" s="482">
        <v>3424.28</v>
      </c>
      <c r="M241" s="481">
        <v>3706.54</v>
      </c>
      <c r="N241" s="482">
        <v>1666.3600000000001</v>
      </c>
      <c r="O241" s="482">
        <v>2259.1</v>
      </c>
      <c r="P241" s="481">
        <v>2073.5</v>
      </c>
      <c r="Q241" s="481">
        <v>1683.5900000000001</v>
      </c>
      <c r="R241" s="482">
        <v>1452.9</v>
      </c>
      <c r="S241" s="481">
        <v>1864.92</v>
      </c>
    </row>
    <row r="242" spans="1:19" hidden="1">
      <c r="A242" s="381"/>
      <c r="B242" s="480">
        <v>135</v>
      </c>
      <c r="C242" s="481">
        <v>926.87</v>
      </c>
      <c r="D242" s="482">
        <v>1006.11</v>
      </c>
      <c r="E242" s="481">
        <v>1029.51</v>
      </c>
      <c r="F242" s="482">
        <v>1770.41</v>
      </c>
      <c r="G242" s="481">
        <v>1588.19</v>
      </c>
      <c r="H242" s="482">
        <v>2146.15</v>
      </c>
      <c r="I242" s="481">
        <v>2531.4900000000002</v>
      </c>
      <c r="J242" s="482">
        <v>2432.34</v>
      </c>
      <c r="K242" s="481">
        <v>2858.07</v>
      </c>
      <c r="L242" s="482">
        <v>3555.9900000000002</v>
      </c>
      <c r="M242" s="481">
        <v>3845.6</v>
      </c>
      <c r="N242" s="482">
        <v>1730.45</v>
      </c>
      <c r="O242" s="482">
        <v>2345.9900000000002</v>
      </c>
      <c r="P242" s="481">
        <v>2153.25</v>
      </c>
      <c r="Q242" s="481">
        <v>1755.95</v>
      </c>
      <c r="R242" s="482">
        <v>1508.78</v>
      </c>
      <c r="S242" s="481">
        <v>1912.43</v>
      </c>
    </row>
    <row r="243" spans="1:19" hidden="1">
      <c r="A243" s="381"/>
      <c r="B243" s="480">
        <v>140</v>
      </c>
      <c r="C243" s="481">
        <v>961.06000000000006</v>
      </c>
      <c r="D243" s="482">
        <v>1043.3700000000001</v>
      </c>
      <c r="E243" s="481">
        <v>1067.57</v>
      </c>
      <c r="F243" s="482">
        <v>1835.99</v>
      </c>
      <c r="G243" s="481">
        <v>1647.01</v>
      </c>
      <c r="H243" s="482">
        <v>2223.66</v>
      </c>
      <c r="I243" s="481">
        <v>2625.2400000000002</v>
      </c>
      <c r="J243" s="482">
        <v>2522.4299999999998</v>
      </c>
      <c r="K243" s="481">
        <v>2963.93</v>
      </c>
      <c r="L243" s="482">
        <v>3687.69</v>
      </c>
      <c r="M243" s="481">
        <v>3987.89</v>
      </c>
      <c r="N243" s="482">
        <v>1794.53</v>
      </c>
      <c r="O243" s="482">
        <v>2432.89</v>
      </c>
      <c r="P243" s="481">
        <v>2232.9900000000002</v>
      </c>
      <c r="Q243" s="481">
        <v>1820.94</v>
      </c>
      <c r="R243" s="482">
        <v>1564.66</v>
      </c>
      <c r="S243" s="481">
        <v>1975.17</v>
      </c>
    </row>
    <row r="244" spans="1:19" hidden="1">
      <c r="A244" s="381"/>
      <c r="B244" s="480">
        <v>145</v>
      </c>
      <c r="C244" s="481">
        <v>994.59</v>
      </c>
      <c r="D244" s="482">
        <v>1080.6300000000001</v>
      </c>
      <c r="E244" s="481">
        <v>1105.6600000000001</v>
      </c>
      <c r="F244" s="482">
        <v>1901.56</v>
      </c>
      <c r="G244" s="481">
        <v>1705.83</v>
      </c>
      <c r="H244" s="482">
        <v>2301.98</v>
      </c>
      <c r="I244" s="481">
        <v>2719</v>
      </c>
      <c r="J244" s="482">
        <v>2612.5100000000002</v>
      </c>
      <c r="K244" s="481">
        <v>3069.77</v>
      </c>
      <c r="L244" s="482">
        <v>3819.39</v>
      </c>
      <c r="M244" s="481">
        <v>4126.5200000000004</v>
      </c>
      <c r="N244" s="482">
        <v>1858.63</v>
      </c>
      <c r="O244" s="482">
        <v>2519.77</v>
      </c>
      <c r="P244" s="481">
        <v>2312.7400000000002</v>
      </c>
      <c r="Q244" s="481">
        <v>1885.94</v>
      </c>
      <c r="R244" s="482">
        <v>1620.54</v>
      </c>
      <c r="S244" s="481">
        <v>2038.57</v>
      </c>
    </row>
    <row r="245" spans="1:19" hidden="1">
      <c r="A245" s="381"/>
      <c r="B245" s="480">
        <v>150</v>
      </c>
      <c r="C245" s="481">
        <v>1028.5999999999999</v>
      </c>
      <c r="D245" s="482">
        <v>1117.8900000000001</v>
      </c>
      <c r="E245" s="481">
        <v>1143.71</v>
      </c>
      <c r="F245" s="482">
        <v>1967.13</v>
      </c>
      <c r="G245" s="481">
        <v>1764.65</v>
      </c>
      <c r="H245" s="482">
        <v>2391.44</v>
      </c>
      <c r="I245" s="481">
        <v>2812.76</v>
      </c>
      <c r="J245" s="482">
        <v>2702.59</v>
      </c>
      <c r="K245" s="481">
        <v>3175.63</v>
      </c>
      <c r="L245" s="482">
        <v>3951.09</v>
      </c>
      <c r="M245" s="481">
        <v>4268.6900000000005</v>
      </c>
      <c r="N245" s="482">
        <v>1922.73</v>
      </c>
      <c r="O245" s="482">
        <v>2606.65</v>
      </c>
      <c r="P245" s="481">
        <v>2392.5</v>
      </c>
      <c r="Q245" s="481">
        <v>1950.95</v>
      </c>
      <c r="R245" s="482">
        <v>1676.42</v>
      </c>
      <c r="S245" s="481">
        <v>2101.5700000000002</v>
      </c>
    </row>
    <row r="246" spans="1:19" hidden="1">
      <c r="A246" s="381"/>
      <c r="B246" s="483" t="s">
        <v>721</v>
      </c>
      <c r="C246" s="484">
        <v>6.86</v>
      </c>
      <c r="D246" s="484">
        <v>7.46</v>
      </c>
      <c r="E246" s="484">
        <v>7.63</v>
      </c>
      <c r="F246" s="484">
        <v>13.120000000000001</v>
      </c>
      <c r="G246" s="484">
        <v>11.77</v>
      </c>
      <c r="H246" s="484">
        <v>15.950000000000001</v>
      </c>
      <c r="I246" s="484">
        <v>18.760000000000002</v>
      </c>
      <c r="J246" s="484">
        <v>18.02</v>
      </c>
      <c r="K246" s="484">
        <v>21.18</v>
      </c>
      <c r="L246" s="484">
        <v>26.35</v>
      </c>
      <c r="M246" s="484">
        <v>28.46</v>
      </c>
      <c r="N246" s="484">
        <v>12.82</v>
      </c>
      <c r="O246" s="484">
        <v>17.38</v>
      </c>
      <c r="P246" s="484">
        <v>15.950000000000001</v>
      </c>
      <c r="Q246" s="484">
        <v>13.01</v>
      </c>
      <c r="R246" s="484">
        <v>11.18</v>
      </c>
      <c r="S246" s="484">
        <v>14.02</v>
      </c>
    </row>
    <row r="247" spans="1:19" hidden="1">
      <c r="A247" s="381"/>
      <c r="B247" s="485" t="s">
        <v>722</v>
      </c>
      <c r="C247" s="486">
        <v>1028.5999999999999</v>
      </c>
      <c r="D247" s="486">
        <v>1117.8900000000001</v>
      </c>
      <c r="E247" s="486">
        <v>1143.71</v>
      </c>
      <c r="F247" s="486">
        <v>1967.13</v>
      </c>
      <c r="G247" s="486">
        <v>1764.65</v>
      </c>
      <c r="H247" s="486">
        <v>2391.44</v>
      </c>
      <c r="I247" s="486">
        <v>2812.76</v>
      </c>
      <c r="J247" s="486">
        <v>2702.59</v>
      </c>
      <c r="K247" s="486">
        <v>3175.63</v>
      </c>
      <c r="L247" s="486">
        <v>3951.09</v>
      </c>
      <c r="M247" s="486">
        <v>4268.6900000000005</v>
      </c>
      <c r="N247" s="486">
        <v>1922.73</v>
      </c>
      <c r="O247" s="486">
        <v>2606.65</v>
      </c>
      <c r="P247" s="486">
        <v>2392.5</v>
      </c>
      <c r="Q247" s="486">
        <v>1950.95</v>
      </c>
      <c r="R247" s="486">
        <v>1676.42</v>
      </c>
      <c r="S247" s="486">
        <v>2101.5700000000002</v>
      </c>
    </row>
    <row r="248" spans="1:19" hidden="1">
      <c r="A248" s="299"/>
      <c r="B248" s="299"/>
      <c r="C248" s="299"/>
      <c r="D248" s="299"/>
      <c r="E248" s="299"/>
      <c r="F248" s="299"/>
      <c r="G248" s="299"/>
      <c r="H248" s="299"/>
      <c r="I248" s="299"/>
      <c r="J248" s="299"/>
      <c r="K248" s="299"/>
      <c r="L248" s="299"/>
      <c r="M248" s="299"/>
      <c r="N248" s="299"/>
      <c r="O248" s="299"/>
      <c r="P248" s="299"/>
      <c r="Q248" s="299"/>
      <c r="R248" s="299"/>
      <c r="S248" s="299"/>
    </row>
    <row r="249" spans="1:19" hidden="1">
      <c r="A249" s="299"/>
      <c r="B249" s="299"/>
      <c r="C249" s="299"/>
      <c r="D249" s="299"/>
      <c r="E249" s="299"/>
      <c r="F249" s="299"/>
      <c r="G249" s="299"/>
      <c r="H249" s="299"/>
      <c r="I249" s="299"/>
      <c r="J249" s="299"/>
      <c r="K249" s="299"/>
      <c r="L249" s="299"/>
      <c r="M249" s="299"/>
      <c r="N249" s="299"/>
      <c r="O249" s="299"/>
      <c r="P249" s="299"/>
      <c r="Q249" s="299"/>
      <c r="R249" s="299"/>
      <c r="S249" s="299"/>
    </row>
    <row r="250" spans="1:19">
      <c r="A250" s="299"/>
      <c r="B250" s="299"/>
      <c r="C250" s="299"/>
      <c r="D250" s="299"/>
      <c r="E250" s="299"/>
      <c r="F250" s="299"/>
      <c r="G250" s="299"/>
      <c r="H250" s="299"/>
      <c r="I250" s="299"/>
      <c r="J250" s="299"/>
      <c r="K250" s="299"/>
      <c r="L250" s="299"/>
      <c r="M250" s="299"/>
      <c r="N250" s="299"/>
      <c r="O250" s="299"/>
      <c r="P250" s="299"/>
      <c r="Q250" s="299"/>
      <c r="R250" s="299"/>
      <c r="S250" s="299"/>
    </row>
  </sheetData>
  <sheetProtection formatCells="0" formatColumns="0" formatRows="0"/>
  <mergeCells count="8">
    <mergeCell ref="C148:S148"/>
    <mergeCell ref="B149:B150"/>
    <mergeCell ref="C4:S4"/>
    <mergeCell ref="A8:B8"/>
    <mergeCell ref="B32:S32"/>
    <mergeCell ref="C35:S35"/>
    <mergeCell ref="C52:S52"/>
    <mergeCell ref="C99:S99"/>
  </mergeCells>
  <pageMargins left="0.2" right="0.2" top="0.75" bottom="0.25" header="0.25" footer="0.25"/>
  <pageSetup scale="82" fitToHeight="2"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rowBreaks count="1" manualBreakCount="1">
    <brk id="95" min="1"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U234"/>
  <sheetViews>
    <sheetView showGridLines="0" topLeftCell="A29" zoomScaleNormal="100" workbookViewId="0">
      <selection activeCell="U29" sqref="U29"/>
    </sheetView>
  </sheetViews>
  <sheetFormatPr defaultRowHeight="15"/>
  <cols>
    <col min="1" max="1" width="1.7109375" customWidth="1"/>
    <col min="2" max="2" width="9.28515625" customWidth="1"/>
    <col min="3" max="19" width="7.28515625" customWidth="1"/>
    <col min="257" max="257" width="1.7109375" customWidth="1"/>
    <col min="258" max="258" width="9.28515625" customWidth="1"/>
    <col min="259" max="275" width="7.28515625" customWidth="1"/>
    <col min="513" max="513" width="1.7109375" customWidth="1"/>
    <col min="514" max="514" width="9.28515625" customWidth="1"/>
    <col min="515" max="531" width="7.28515625" customWidth="1"/>
    <col min="769" max="769" width="1.7109375" customWidth="1"/>
    <col min="770" max="770" width="9.28515625" customWidth="1"/>
    <col min="771" max="787" width="7.28515625" customWidth="1"/>
    <col min="1025" max="1025" width="1.7109375" customWidth="1"/>
    <col min="1026" max="1026" width="9.28515625" customWidth="1"/>
    <col min="1027" max="1043" width="7.28515625" customWidth="1"/>
    <col min="1281" max="1281" width="1.7109375" customWidth="1"/>
    <col min="1282" max="1282" width="9.28515625" customWidth="1"/>
    <col min="1283" max="1299" width="7.28515625" customWidth="1"/>
    <col min="1537" max="1537" width="1.7109375" customWidth="1"/>
    <col min="1538" max="1538" width="9.28515625" customWidth="1"/>
    <col min="1539" max="1555" width="7.28515625" customWidth="1"/>
    <col min="1793" max="1793" width="1.7109375" customWidth="1"/>
    <col min="1794" max="1794" width="9.28515625" customWidth="1"/>
    <col min="1795" max="1811" width="7.28515625" customWidth="1"/>
    <col min="2049" max="2049" width="1.7109375" customWidth="1"/>
    <col min="2050" max="2050" width="9.28515625" customWidth="1"/>
    <col min="2051" max="2067" width="7.28515625" customWidth="1"/>
    <col min="2305" max="2305" width="1.7109375" customWidth="1"/>
    <col min="2306" max="2306" width="9.28515625" customWidth="1"/>
    <col min="2307" max="2323" width="7.28515625" customWidth="1"/>
    <col min="2561" max="2561" width="1.7109375" customWidth="1"/>
    <col min="2562" max="2562" width="9.28515625" customWidth="1"/>
    <col min="2563" max="2579" width="7.28515625" customWidth="1"/>
    <col min="2817" max="2817" width="1.7109375" customWidth="1"/>
    <col min="2818" max="2818" width="9.28515625" customWidth="1"/>
    <col min="2819" max="2835" width="7.28515625" customWidth="1"/>
    <col min="3073" max="3073" width="1.7109375" customWidth="1"/>
    <col min="3074" max="3074" width="9.28515625" customWidth="1"/>
    <col min="3075" max="3091" width="7.28515625" customWidth="1"/>
    <col min="3329" max="3329" width="1.7109375" customWidth="1"/>
    <col min="3330" max="3330" width="9.28515625" customWidth="1"/>
    <col min="3331" max="3347" width="7.28515625" customWidth="1"/>
    <col min="3585" max="3585" width="1.7109375" customWidth="1"/>
    <col min="3586" max="3586" width="9.28515625" customWidth="1"/>
    <col min="3587" max="3603" width="7.28515625" customWidth="1"/>
    <col min="3841" max="3841" width="1.7109375" customWidth="1"/>
    <col min="3842" max="3842" width="9.28515625" customWidth="1"/>
    <col min="3843" max="3859" width="7.28515625" customWidth="1"/>
    <col min="4097" max="4097" width="1.7109375" customWidth="1"/>
    <col min="4098" max="4098" width="9.28515625" customWidth="1"/>
    <col min="4099" max="4115" width="7.28515625" customWidth="1"/>
    <col min="4353" max="4353" width="1.7109375" customWidth="1"/>
    <col min="4354" max="4354" width="9.28515625" customWidth="1"/>
    <col min="4355" max="4371" width="7.28515625" customWidth="1"/>
    <col min="4609" max="4609" width="1.7109375" customWidth="1"/>
    <col min="4610" max="4610" width="9.28515625" customWidth="1"/>
    <col min="4611" max="4627" width="7.28515625" customWidth="1"/>
    <col min="4865" max="4865" width="1.7109375" customWidth="1"/>
    <col min="4866" max="4866" width="9.28515625" customWidth="1"/>
    <col min="4867" max="4883" width="7.28515625" customWidth="1"/>
    <col min="5121" max="5121" width="1.7109375" customWidth="1"/>
    <col min="5122" max="5122" width="9.28515625" customWidth="1"/>
    <col min="5123" max="5139" width="7.28515625" customWidth="1"/>
    <col min="5377" max="5377" width="1.7109375" customWidth="1"/>
    <col min="5378" max="5378" width="9.28515625" customWidth="1"/>
    <col min="5379" max="5395" width="7.28515625" customWidth="1"/>
    <col min="5633" max="5633" width="1.7109375" customWidth="1"/>
    <col min="5634" max="5634" width="9.28515625" customWidth="1"/>
    <col min="5635" max="5651" width="7.28515625" customWidth="1"/>
    <col min="5889" max="5889" width="1.7109375" customWidth="1"/>
    <col min="5890" max="5890" width="9.28515625" customWidth="1"/>
    <col min="5891" max="5907" width="7.28515625" customWidth="1"/>
    <col min="6145" max="6145" width="1.7109375" customWidth="1"/>
    <col min="6146" max="6146" width="9.28515625" customWidth="1"/>
    <col min="6147" max="6163" width="7.28515625" customWidth="1"/>
    <col min="6401" max="6401" width="1.7109375" customWidth="1"/>
    <col min="6402" max="6402" width="9.28515625" customWidth="1"/>
    <col min="6403" max="6419" width="7.28515625" customWidth="1"/>
    <col min="6657" max="6657" width="1.7109375" customWidth="1"/>
    <col min="6658" max="6658" width="9.28515625" customWidth="1"/>
    <col min="6659" max="6675" width="7.28515625" customWidth="1"/>
    <col min="6913" max="6913" width="1.7109375" customWidth="1"/>
    <col min="6914" max="6914" width="9.28515625" customWidth="1"/>
    <col min="6915" max="6931" width="7.28515625" customWidth="1"/>
    <col min="7169" max="7169" width="1.7109375" customWidth="1"/>
    <col min="7170" max="7170" width="9.28515625" customWidth="1"/>
    <col min="7171" max="7187" width="7.28515625" customWidth="1"/>
    <col min="7425" max="7425" width="1.7109375" customWidth="1"/>
    <col min="7426" max="7426" width="9.28515625" customWidth="1"/>
    <col min="7427" max="7443" width="7.28515625" customWidth="1"/>
    <col min="7681" max="7681" width="1.7109375" customWidth="1"/>
    <col min="7682" max="7682" width="9.28515625" customWidth="1"/>
    <col min="7683" max="7699" width="7.28515625" customWidth="1"/>
    <col min="7937" max="7937" width="1.7109375" customWidth="1"/>
    <col min="7938" max="7938" width="9.28515625" customWidth="1"/>
    <col min="7939" max="7955" width="7.28515625" customWidth="1"/>
    <col min="8193" max="8193" width="1.7109375" customWidth="1"/>
    <col min="8194" max="8194" width="9.28515625" customWidth="1"/>
    <col min="8195" max="8211" width="7.28515625" customWidth="1"/>
    <col min="8449" max="8449" width="1.7109375" customWidth="1"/>
    <col min="8450" max="8450" width="9.28515625" customWidth="1"/>
    <col min="8451" max="8467" width="7.28515625" customWidth="1"/>
    <col min="8705" max="8705" width="1.7109375" customWidth="1"/>
    <col min="8706" max="8706" width="9.28515625" customWidth="1"/>
    <col min="8707" max="8723" width="7.28515625" customWidth="1"/>
    <col min="8961" max="8961" width="1.7109375" customWidth="1"/>
    <col min="8962" max="8962" width="9.28515625" customWidth="1"/>
    <col min="8963" max="8979" width="7.28515625" customWidth="1"/>
    <col min="9217" max="9217" width="1.7109375" customWidth="1"/>
    <col min="9218" max="9218" width="9.28515625" customWidth="1"/>
    <col min="9219" max="9235" width="7.28515625" customWidth="1"/>
    <col min="9473" max="9473" width="1.7109375" customWidth="1"/>
    <col min="9474" max="9474" width="9.28515625" customWidth="1"/>
    <col min="9475" max="9491" width="7.28515625" customWidth="1"/>
    <col min="9729" max="9729" width="1.7109375" customWidth="1"/>
    <col min="9730" max="9730" width="9.28515625" customWidth="1"/>
    <col min="9731" max="9747" width="7.28515625" customWidth="1"/>
    <col min="9985" max="9985" width="1.7109375" customWidth="1"/>
    <col min="9986" max="9986" width="9.28515625" customWidth="1"/>
    <col min="9987" max="10003" width="7.28515625" customWidth="1"/>
    <col min="10241" max="10241" width="1.7109375" customWidth="1"/>
    <col min="10242" max="10242" width="9.28515625" customWidth="1"/>
    <col min="10243" max="10259" width="7.28515625" customWidth="1"/>
    <col min="10497" max="10497" width="1.7109375" customWidth="1"/>
    <col min="10498" max="10498" width="9.28515625" customWidth="1"/>
    <col min="10499" max="10515" width="7.28515625" customWidth="1"/>
    <col min="10753" max="10753" width="1.7109375" customWidth="1"/>
    <col min="10754" max="10754" width="9.28515625" customWidth="1"/>
    <col min="10755" max="10771" width="7.28515625" customWidth="1"/>
    <col min="11009" max="11009" width="1.7109375" customWidth="1"/>
    <col min="11010" max="11010" width="9.28515625" customWidth="1"/>
    <col min="11011" max="11027" width="7.28515625" customWidth="1"/>
    <col min="11265" max="11265" width="1.7109375" customWidth="1"/>
    <col min="11266" max="11266" width="9.28515625" customWidth="1"/>
    <col min="11267" max="11283" width="7.28515625" customWidth="1"/>
    <col min="11521" max="11521" width="1.7109375" customWidth="1"/>
    <col min="11522" max="11522" width="9.28515625" customWidth="1"/>
    <col min="11523" max="11539" width="7.28515625" customWidth="1"/>
    <col min="11777" max="11777" width="1.7109375" customWidth="1"/>
    <col min="11778" max="11778" width="9.28515625" customWidth="1"/>
    <col min="11779" max="11795" width="7.28515625" customWidth="1"/>
    <col min="12033" max="12033" width="1.7109375" customWidth="1"/>
    <col min="12034" max="12034" width="9.28515625" customWidth="1"/>
    <col min="12035" max="12051" width="7.28515625" customWidth="1"/>
    <col min="12289" max="12289" width="1.7109375" customWidth="1"/>
    <col min="12290" max="12290" width="9.28515625" customWidth="1"/>
    <col min="12291" max="12307" width="7.28515625" customWidth="1"/>
    <col min="12545" max="12545" width="1.7109375" customWidth="1"/>
    <col min="12546" max="12546" width="9.28515625" customWidth="1"/>
    <col min="12547" max="12563" width="7.28515625" customWidth="1"/>
    <col min="12801" max="12801" width="1.7109375" customWidth="1"/>
    <col min="12802" max="12802" width="9.28515625" customWidth="1"/>
    <col min="12803" max="12819" width="7.28515625" customWidth="1"/>
    <col min="13057" max="13057" width="1.7109375" customWidth="1"/>
    <col min="13058" max="13058" width="9.28515625" customWidth="1"/>
    <col min="13059" max="13075" width="7.28515625" customWidth="1"/>
    <col min="13313" max="13313" width="1.7109375" customWidth="1"/>
    <col min="13314" max="13314" width="9.28515625" customWidth="1"/>
    <col min="13315" max="13331" width="7.28515625" customWidth="1"/>
    <col min="13569" max="13569" width="1.7109375" customWidth="1"/>
    <col min="13570" max="13570" width="9.28515625" customWidth="1"/>
    <col min="13571" max="13587" width="7.28515625" customWidth="1"/>
    <col min="13825" max="13825" width="1.7109375" customWidth="1"/>
    <col min="13826" max="13826" width="9.28515625" customWidth="1"/>
    <col min="13827" max="13843" width="7.28515625" customWidth="1"/>
    <col min="14081" max="14081" width="1.7109375" customWidth="1"/>
    <col min="14082" max="14082" width="9.28515625" customWidth="1"/>
    <col min="14083" max="14099" width="7.28515625" customWidth="1"/>
    <col min="14337" max="14337" width="1.7109375" customWidth="1"/>
    <col min="14338" max="14338" width="9.28515625" customWidth="1"/>
    <col min="14339" max="14355" width="7.28515625" customWidth="1"/>
    <col min="14593" max="14593" width="1.7109375" customWidth="1"/>
    <col min="14594" max="14594" width="9.28515625" customWidth="1"/>
    <col min="14595" max="14611" width="7.28515625" customWidth="1"/>
    <col min="14849" max="14849" width="1.7109375" customWidth="1"/>
    <col min="14850" max="14850" width="9.28515625" customWidth="1"/>
    <col min="14851" max="14867" width="7.28515625" customWidth="1"/>
    <col min="15105" max="15105" width="1.7109375" customWidth="1"/>
    <col min="15106" max="15106" width="9.28515625" customWidth="1"/>
    <col min="15107" max="15123" width="7.28515625" customWidth="1"/>
    <col min="15361" max="15361" width="1.7109375" customWidth="1"/>
    <col min="15362" max="15362" width="9.28515625" customWidth="1"/>
    <col min="15363" max="15379" width="7.28515625" customWidth="1"/>
    <col min="15617" max="15617" width="1.7109375" customWidth="1"/>
    <col min="15618" max="15618" width="9.28515625" customWidth="1"/>
    <col min="15619" max="15635" width="7.28515625" customWidth="1"/>
    <col min="15873" max="15873" width="1.7109375" customWidth="1"/>
    <col min="15874" max="15874" width="9.28515625" customWidth="1"/>
    <col min="15875" max="15891" width="7.28515625" customWidth="1"/>
    <col min="16129" max="16129" width="1.7109375" customWidth="1"/>
    <col min="16130" max="16130" width="9.28515625" customWidth="1"/>
    <col min="16131" max="16147" width="7.28515625" customWidth="1"/>
  </cols>
  <sheetData>
    <row r="1" spans="1:19" ht="15.75" hidden="1">
      <c r="A1" s="259"/>
      <c r="B1" s="380" t="str">
        <f>+B30</f>
        <v>UPS Worldwide Express FreightSM - Export</v>
      </c>
      <c r="C1" s="380"/>
      <c r="D1" s="380"/>
      <c r="E1" s="380"/>
      <c r="F1" s="380"/>
      <c r="G1" s="381"/>
      <c r="H1" s="381"/>
      <c r="I1" s="381"/>
      <c r="J1" s="381"/>
      <c r="K1" s="381"/>
      <c r="L1" s="381"/>
      <c r="M1" s="381"/>
      <c r="N1" s="381"/>
      <c r="O1" s="381"/>
      <c r="P1" s="381"/>
      <c r="Q1" s="381"/>
      <c r="R1" s="381"/>
      <c r="S1" s="381"/>
    </row>
    <row r="2" spans="1:19" hidden="1">
      <c r="A2" s="381"/>
      <c r="B2" s="382" t="str">
        <f>'Export Incentives'!A1</f>
        <v>Sourcewell (NJPA)</v>
      </c>
      <c r="C2" s="383"/>
      <c r="D2" s="383"/>
      <c r="E2" s="383"/>
      <c r="F2" s="383"/>
      <c r="G2" s="381"/>
      <c r="H2" s="381"/>
      <c r="I2" s="381"/>
      <c r="J2" s="381"/>
      <c r="K2" s="381"/>
      <c r="L2" s="381"/>
      <c r="M2" s="381"/>
      <c r="N2" s="381"/>
      <c r="O2" s="381"/>
      <c r="P2" s="381"/>
      <c r="Q2" s="381"/>
      <c r="R2" s="381"/>
      <c r="S2" s="381"/>
    </row>
    <row r="3" spans="1:19" hidden="1">
      <c r="A3" s="381"/>
      <c r="B3" s="381"/>
      <c r="C3" s="381"/>
      <c r="D3" s="381"/>
      <c r="E3" s="381"/>
      <c r="F3" s="381"/>
      <c r="G3" s="381"/>
      <c r="H3" s="381"/>
      <c r="I3" s="381"/>
      <c r="J3" s="381"/>
      <c r="K3" s="381"/>
      <c r="L3" s="381"/>
      <c r="M3" s="381"/>
      <c r="N3" s="381"/>
      <c r="O3" s="381"/>
      <c r="P3" s="381"/>
      <c r="Q3" s="381"/>
      <c r="R3" s="381"/>
      <c r="S3" s="381"/>
    </row>
    <row r="4" spans="1:19" ht="14.25" hidden="1" customHeight="1">
      <c r="A4" s="384"/>
      <c r="B4" s="384"/>
      <c r="C4" s="787" t="s">
        <v>726</v>
      </c>
      <c r="D4" s="788"/>
      <c r="E4" s="788"/>
      <c r="F4" s="788"/>
      <c r="G4" s="788"/>
      <c r="H4" s="788"/>
      <c r="I4" s="788"/>
      <c r="J4" s="788"/>
      <c r="K4" s="788"/>
      <c r="L4" s="788"/>
      <c r="M4" s="788"/>
      <c r="N4" s="788"/>
      <c r="O4" s="788"/>
      <c r="P4" s="788"/>
      <c r="Q4" s="788"/>
      <c r="R4" s="788"/>
      <c r="S4" s="788"/>
    </row>
    <row r="5" spans="1:19" hidden="1">
      <c r="A5" s="384"/>
      <c r="B5" s="384"/>
      <c r="C5" s="328"/>
      <c r="D5" s="329"/>
      <c r="E5" s="329"/>
      <c r="F5" s="329"/>
      <c r="G5" s="329"/>
      <c r="H5" s="329"/>
      <c r="I5" s="329"/>
      <c r="J5" s="329"/>
      <c r="K5" s="329"/>
      <c r="L5" s="329"/>
      <c r="M5" s="329"/>
      <c r="N5" s="329"/>
      <c r="O5" s="329"/>
      <c r="P5" s="329"/>
      <c r="Q5" s="329"/>
      <c r="R5" s="329"/>
      <c r="S5" s="329"/>
    </row>
    <row r="6" spans="1:19" hidden="1">
      <c r="A6" s="384"/>
      <c r="B6" s="384"/>
      <c r="C6" s="331"/>
      <c r="D6" s="377"/>
      <c r="E6" s="377"/>
      <c r="F6" s="377" t="s">
        <v>607</v>
      </c>
      <c r="G6" s="377"/>
      <c r="H6" s="377" t="s">
        <v>631</v>
      </c>
      <c r="I6" s="377" t="s">
        <v>608</v>
      </c>
      <c r="J6" s="377"/>
      <c r="K6" s="377" t="s">
        <v>609</v>
      </c>
      <c r="L6" s="377" t="s">
        <v>610</v>
      </c>
      <c r="M6" s="377"/>
      <c r="N6" s="377"/>
      <c r="O6" s="377"/>
      <c r="P6" s="377" t="s">
        <v>607</v>
      </c>
      <c r="Q6" s="377"/>
      <c r="R6" s="377"/>
      <c r="S6" s="377"/>
    </row>
    <row r="7" spans="1:19" hidden="1">
      <c r="A7" s="389"/>
      <c r="B7" s="384"/>
      <c r="C7" s="334" t="s">
        <v>613</v>
      </c>
      <c r="D7" s="335"/>
      <c r="E7" s="336" t="s">
        <v>614</v>
      </c>
      <c r="F7" s="336" t="s">
        <v>615</v>
      </c>
      <c r="G7" s="336" t="s">
        <v>616</v>
      </c>
      <c r="H7" s="336" t="s">
        <v>615</v>
      </c>
      <c r="I7" s="336" t="s">
        <v>617</v>
      </c>
      <c r="J7" s="336"/>
      <c r="K7" s="336" t="s">
        <v>618</v>
      </c>
      <c r="L7" s="336" t="s">
        <v>619</v>
      </c>
      <c r="M7" s="336"/>
      <c r="N7" s="336" t="s">
        <v>620</v>
      </c>
      <c r="O7" s="336" t="s">
        <v>723</v>
      </c>
      <c r="P7" s="336" t="s">
        <v>617</v>
      </c>
      <c r="Q7" s="336"/>
      <c r="R7" s="336" t="s">
        <v>623</v>
      </c>
      <c r="S7" s="336"/>
    </row>
    <row r="8" spans="1:19" hidden="1">
      <c r="A8" s="818"/>
      <c r="B8" s="819"/>
      <c r="C8" s="340" t="s">
        <v>633</v>
      </c>
      <c r="D8" s="340" t="s">
        <v>634</v>
      </c>
      <c r="E8" s="341" t="s">
        <v>635</v>
      </c>
      <c r="F8" s="341" t="s">
        <v>636</v>
      </c>
      <c r="G8" s="340" t="s">
        <v>637</v>
      </c>
      <c r="H8" s="340" t="s">
        <v>638</v>
      </c>
      <c r="I8" s="340" t="s">
        <v>639</v>
      </c>
      <c r="J8" s="340">
        <v>405</v>
      </c>
      <c r="K8" s="340" t="s">
        <v>640</v>
      </c>
      <c r="L8" s="340" t="s">
        <v>641</v>
      </c>
      <c r="M8" s="340">
        <v>408</v>
      </c>
      <c r="N8" s="340" t="s">
        <v>642</v>
      </c>
      <c r="O8" s="340" t="s">
        <v>643</v>
      </c>
      <c r="P8" s="340" t="s">
        <v>644</v>
      </c>
      <c r="Q8" s="340" t="s">
        <v>645</v>
      </c>
      <c r="R8" s="340" t="s">
        <v>646</v>
      </c>
      <c r="S8" s="340" t="s">
        <v>647</v>
      </c>
    </row>
    <row r="9" spans="1:19" hidden="1">
      <c r="A9" s="487" t="str">
        <f>+'Export Incentives'!A43:C43</f>
        <v>151-999 lbs</v>
      </c>
      <c r="B9" s="488"/>
      <c r="C9" s="254">
        <f>+'Export Incentives'!D43</f>
        <v>0.1</v>
      </c>
      <c r="D9" s="254">
        <f>+'Export Incentives'!E43</f>
        <v>0.1</v>
      </c>
      <c r="E9" s="254">
        <f>+'Export Incentives'!F43</f>
        <v>0.1</v>
      </c>
      <c r="F9" s="254">
        <f>+'Export Incentives'!G43</f>
        <v>0.1</v>
      </c>
      <c r="G9" s="254">
        <f>+'Export Incentives'!H43</f>
        <v>0.1</v>
      </c>
      <c r="H9" s="254">
        <f>+'Export Incentives'!I43</f>
        <v>0.1</v>
      </c>
      <c r="I9" s="254">
        <f>+'Export Incentives'!J43</f>
        <v>0.1</v>
      </c>
      <c r="J9" s="254">
        <f>+'Export Incentives'!K43</f>
        <v>0.1</v>
      </c>
      <c r="K9" s="254">
        <f>+'Export Incentives'!L43</f>
        <v>0.1</v>
      </c>
      <c r="L9" s="254">
        <f>+'Export Incentives'!M43</f>
        <v>0.1</v>
      </c>
      <c r="M9" s="254">
        <f>+'Export Incentives'!N43</f>
        <v>0.1</v>
      </c>
      <c r="N9" s="254">
        <f>+'Export Incentives'!O43</f>
        <v>0.1</v>
      </c>
      <c r="O9" s="254">
        <f>+'Export Incentives'!P43</f>
        <v>0.1</v>
      </c>
      <c r="P9" s="254">
        <f>+'Export Incentives'!Q43</f>
        <v>0.1</v>
      </c>
      <c r="Q9" s="254">
        <f>+'Export Incentives'!R43</f>
        <v>0.1</v>
      </c>
      <c r="R9" s="254">
        <f>+'Export Incentives'!S43</f>
        <v>0.1</v>
      </c>
      <c r="S9" s="254">
        <f>+'Export Incentives'!T43</f>
        <v>0.1</v>
      </c>
    </row>
    <row r="10" spans="1:19" hidden="1">
      <c r="A10" s="487" t="str">
        <f>+'Export Incentives'!A44:C44</f>
        <v>1000+ lbs</v>
      </c>
      <c r="B10" s="488"/>
      <c r="C10" s="254">
        <f>+'Export Incentives'!D44</f>
        <v>0.1</v>
      </c>
      <c r="D10" s="254">
        <f>+'Export Incentives'!E44</f>
        <v>0.1</v>
      </c>
      <c r="E10" s="254">
        <f>+'Export Incentives'!F44</f>
        <v>0.1</v>
      </c>
      <c r="F10" s="254">
        <f>+'Export Incentives'!G44</f>
        <v>0.1</v>
      </c>
      <c r="G10" s="254">
        <f>+'Export Incentives'!H44</f>
        <v>0.1</v>
      </c>
      <c r="H10" s="254">
        <f>+'Export Incentives'!I44</f>
        <v>0.1</v>
      </c>
      <c r="I10" s="254">
        <f>+'Export Incentives'!J44</f>
        <v>0.1</v>
      </c>
      <c r="J10" s="254">
        <f>+'Export Incentives'!K44</f>
        <v>0.1</v>
      </c>
      <c r="K10" s="254">
        <f>+'Export Incentives'!L44</f>
        <v>0.1</v>
      </c>
      <c r="L10" s="254">
        <f>+'Export Incentives'!M44</f>
        <v>0.1</v>
      </c>
      <c r="M10" s="254">
        <f>+'Export Incentives'!N44</f>
        <v>0.1</v>
      </c>
      <c r="N10" s="254">
        <f>+'Export Incentives'!O44</f>
        <v>0.1</v>
      </c>
      <c r="O10" s="254">
        <f>+'Export Incentives'!P44</f>
        <v>0.1</v>
      </c>
      <c r="P10" s="254">
        <f>+'Export Incentives'!Q44</f>
        <v>0.1</v>
      </c>
      <c r="Q10" s="254">
        <f>+'Export Incentives'!R44</f>
        <v>0.1</v>
      </c>
      <c r="R10" s="254">
        <f>+'Export Incentives'!S44</f>
        <v>0.1</v>
      </c>
      <c r="S10" s="254">
        <f>+'Export Incentives'!T44</f>
        <v>0.1</v>
      </c>
    </row>
    <row r="11" spans="1:19" hidden="1">
      <c r="A11" s="487" t="s">
        <v>651</v>
      </c>
      <c r="B11" s="488"/>
      <c r="C11" s="260">
        <f>+'Export Incentives'!D45</f>
        <v>1</v>
      </c>
      <c r="D11" s="260">
        <f>+'Export Incentives'!E45</f>
        <v>1</v>
      </c>
      <c r="E11" s="260">
        <f>+'Export Incentives'!F45</f>
        <v>1</v>
      </c>
      <c r="F11" s="260">
        <f>+'Export Incentives'!G45</f>
        <v>1</v>
      </c>
      <c r="G11" s="260">
        <f>+'Export Incentives'!H45</f>
        <v>1</v>
      </c>
      <c r="H11" s="260">
        <f>+'Export Incentives'!I45</f>
        <v>1</v>
      </c>
      <c r="I11" s="260">
        <f>+'Export Incentives'!J45</f>
        <v>1</v>
      </c>
      <c r="J11" s="260">
        <f>+'Export Incentives'!K45</f>
        <v>1</v>
      </c>
      <c r="K11" s="260">
        <f>+'Export Incentives'!L45</f>
        <v>1</v>
      </c>
      <c r="L11" s="260">
        <f>+'Export Incentives'!M45</f>
        <v>1</v>
      </c>
      <c r="M11" s="260">
        <f>+'Export Incentives'!N45</f>
        <v>1</v>
      </c>
      <c r="N11" s="260">
        <f>+'Export Incentives'!O45</f>
        <v>1</v>
      </c>
      <c r="O11" s="260">
        <f>+'Export Incentives'!P45</f>
        <v>1</v>
      </c>
      <c r="P11" s="260">
        <f>+'Export Incentives'!Q45</f>
        <v>1</v>
      </c>
      <c r="Q11" s="260">
        <f>+'Export Incentives'!R45</f>
        <v>1</v>
      </c>
      <c r="R11" s="260">
        <f>+'Export Incentives'!S45</f>
        <v>1</v>
      </c>
      <c r="S11" s="260">
        <f>+'Export Incentives'!T45</f>
        <v>1</v>
      </c>
    </row>
    <row r="12" spans="1:19" hidden="1">
      <c r="A12" s="487" t="s">
        <v>652</v>
      </c>
      <c r="B12" s="488"/>
      <c r="C12" s="260">
        <f>+'Export Incentives'!D46</f>
        <v>1</v>
      </c>
      <c r="D12" s="260">
        <f>+'Export Incentives'!E46</f>
        <v>1</v>
      </c>
      <c r="E12" s="260">
        <f>+'Export Incentives'!F46</f>
        <v>1</v>
      </c>
      <c r="F12" s="260">
        <f>+'Export Incentives'!G46</f>
        <v>1</v>
      </c>
      <c r="G12" s="260">
        <f>+'Export Incentives'!H46</f>
        <v>1</v>
      </c>
      <c r="H12" s="260">
        <f>+'Export Incentives'!I46</f>
        <v>1</v>
      </c>
      <c r="I12" s="260">
        <f>+'Export Incentives'!J46</f>
        <v>1</v>
      </c>
      <c r="J12" s="260">
        <f>+'Export Incentives'!K46</f>
        <v>1</v>
      </c>
      <c r="K12" s="260">
        <f>+'Export Incentives'!L46</f>
        <v>1</v>
      </c>
      <c r="L12" s="260">
        <f>+'Export Incentives'!M46</f>
        <v>1</v>
      </c>
      <c r="M12" s="260">
        <f>+'Export Incentives'!N46</f>
        <v>1</v>
      </c>
      <c r="N12" s="260">
        <f>+'Export Incentives'!O46</f>
        <v>1</v>
      </c>
      <c r="O12" s="260">
        <f>+'Export Incentives'!P46</f>
        <v>1</v>
      </c>
      <c r="P12" s="260">
        <f>+'Export Incentives'!Q46</f>
        <v>1</v>
      </c>
      <c r="Q12" s="260">
        <f>+'Export Incentives'!R46</f>
        <v>1</v>
      </c>
      <c r="R12" s="260">
        <f>+'Export Incentives'!S46</f>
        <v>1</v>
      </c>
      <c r="S12" s="260">
        <f>+'Export Incentives'!T46</f>
        <v>1</v>
      </c>
    </row>
    <row r="13" spans="1:19" hidden="1">
      <c r="A13" s="392"/>
      <c r="B13" s="393"/>
      <c r="C13" s="327"/>
      <c r="D13" s="327"/>
      <c r="E13" s="327"/>
      <c r="F13" s="327"/>
      <c r="G13" s="327"/>
      <c r="H13" s="327"/>
      <c r="I13" s="327"/>
      <c r="J13" s="327"/>
      <c r="K13" s="327"/>
      <c r="L13" s="327"/>
      <c r="M13" s="327"/>
      <c r="N13" s="327"/>
      <c r="O13" s="327"/>
      <c r="P13" s="327"/>
      <c r="Q13" s="327"/>
      <c r="R13" s="327"/>
      <c r="S13" s="327"/>
    </row>
    <row r="14" spans="1:19" ht="12" hidden="1" customHeight="1">
      <c r="A14" s="392"/>
      <c r="B14" s="393"/>
      <c r="C14" s="259" t="s">
        <v>628</v>
      </c>
      <c r="D14" s="259"/>
      <c r="E14" s="259"/>
      <c r="F14" s="259"/>
      <c r="G14" s="259"/>
      <c r="H14" s="259"/>
      <c r="I14" s="259"/>
      <c r="J14" s="259"/>
      <c r="K14" s="259"/>
      <c r="L14" s="259"/>
      <c r="M14" s="259"/>
      <c r="N14" s="259"/>
      <c r="O14" s="259"/>
      <c r="P14" s="259"/>
      <c r="Q14" s="259"/>
      <c r="R14" s="259"/>
      <c r="S14" s="259"/>
    </row>
    <row r="15" spans="1:19" hidden="1">
      <c r="A15" s="489" t="s">
        <v>2</v>
      </c>
      <c r="B15" s="490"/>
      <c r="C15" s="340" t="s">
        <v>633</v>
      </c>
      <c r="D15" s="340" t="s">
        <v>634</v>
      </c>
      <c r="E15" s="341" t="s">
        <v>635</v>
      </c>
      <c r="F15" s="341" t="s">
        <v>636</v>
      </c>
      <c r="G15" s="340" t="s">
        <v>637</v>
      </c>
      <c r="H15" s="340" t="s">
        <v>638</v>
      </c>
      <c r="I15" s="340" t="s">
        <v>639</v>
      </c>
      <c r="J15" s="340"/>
      <c r="K15" s="340" t="s">
        <v>640</v>
      </c>
      <c r="L15" s="340" t="s">
        <v>641</v>
      </c>
      <c r="M15" s="340"/>
      <c r="N15" s="340" t="s">
        <v>642</v>
      </c>
      <c r="O15" s="340" t="s">
        <v>643</v>
      </c>
      <c r="P15" s="340" t="s">
        <v>644</v>
      </c>
      <c r="Q15" s="340" t="s">
        <v>645</v>
      </c>
      <c r="R15" s="340" t="s">
        <v>646</v>
      </c>
      <c r="S15" s="340" t="s">
        <v>647</v>
      </c>
    </row>
    <row r="16" spans="1:19" hidden="1">
      <c r="A16" s="299"/>
      <c r="B16" s="299"/>
      <c r="C16" s="299"/>
      <c r="D16" s="299"/>
      <c r="E16" s="299"/>
      <c r="F16" s="299"/>
      <c r="G16" s="299"/>
      <c r="H16" s="299"/>
      <c r="I16" s="299"/>
      <c r="J16" s="299"/>
      <c r="K16" s="299"/>
      <c r="L16" s="299"/>
      <c r="M16" s="299"/>
      <c r="N16" s="299"/>
      <c r="O16" s="299"/>
      <c r="P16" s="299"/>
      <c r="Q16" s="299"/>
      <c r="R16" s="299"/>
      <c r="S16" s="299"/>
    </row>
    <row r="17" spans="1:21" hidden="1">
      <c r="A17" s="487"/>
      <c r="B17" s="488"/>
      <c r="C17" s="397"/>
      <c r="D17" s="397"/>
      <c r="E17" s="397"/>
      <c r="F17" s="397"/>
      <c r="G17" s="397"/>
      <c r="H17" s="397"/>
      <c r="I17" s="397"/>
      <c r="J17" s="397"/>
      <c r="K17" s="397"/>
      <c r="L17" s="397"/>
      <c r="M17" s="397"/>
      <c r="N17" s="397"/>
      <c r="O17" s="397"/>
      <c r="P17" s="397"/>
      <c r="Q17" s="397"/>
      <c r="R17" s="397"/>
      <c r="S17" s="397"/>
    </row>
    <row r="18" spans="1:21" hidden="1">
      <c r="A18" s="487"/>
      <c r="B18" s="488"/>
      <c r="C18" s="397"/>
      <c r="D18" s="397"/>
      <c r="E18" s="397"/>
      <c r="F18" s="397"/>
      <c r="G18" s="397"/>
      <c r="H18" s="397"/>
      <c r="I18" s="397"/>
      <c r="J18" s="397"/>
      <c r="K18" s="397"/>
      <c r="L18" s="397"/>
      <c r="M18" s="397"/>
      <c r="N18" s="397"/>
      <c r="O18" s="397"/>
      <c r="P18" s="397"/>
      <c r="Q18" s="397"/>
      <c r="R18" s="397"/>
      <c r="S18" s="397"/>
    </row>
    <row r="19" spans="1:21" hidden="1">
      <c r="A19" s="487"/>
      <c r="B19" s="488"/>
      <c r="C19" s="397"/>
      <c r="D19" s="397"/>
      <c r="E19" s="397"/>
      <c r="F19" s="397"/>
      <c r="G19" s="397"/>
      <c r="H19" s="397"/>
      <c r="I19" s="397"/>
      <c r="J19" s="397"/>
      <c r="K19" s="397"/>
      <c r="L19" s="397"/>
      <c r="M19" s="397"/>
      <c r="N19" s="397"/>
      <c r="O19" s="397"/>
      <c r="P19" s="397"/>
      <c r="Q19" s="397"/>
      <c r="R19" s="397"/>
      <c r="S19" s="397"/>
    </row>
    <row r="20" spans="1:21" hidden="1">
      <c r="A20" s="381"/>
      <c r="B20" s="381"/>
      <c r="C20" s="381"/>
      <c r="D20" s="381"/>
      <c r="E20" s="381"/>
      <c r="F20" s="381"/>
      <c r="G20" s="381"/>
      <c r="H20" s="381"/>
      <c r="I20" s="381"/>
      <c r="J20" s="381"/>
      <c r="K20" s="381"/>
      <c r="L20" s="381"/>
      <c r="M20" s="381"/>
      <c r="N20" s="381"/>
      <c r="O20" s="381"/>
      <c r="P20" s="381"/>
      <c r="Q20" s="381"/>
      <c r="R20" s="381"/>
      <c r="S20" s="381"/>
    </row>
    <row r="21" spans="1:21" hidden="1">
      <c r="A21" s="381"/>
      <c r="B21" s="381"/>
      <c r="C21" s="381"/>
      <c r="D21" s="381"/>
      <c r="E21" s="381"/>
      <c r="F21" s="381"/>
      <c r="G21" s="381"/>
      <c r="H21" s="381"/>
      <c r="I21" s="381"/>
      <c r="J21" s="381"/>
      <c r="K21" s="381"/>
      <c r="L21" s="381"/>
      <c r="M21" s="381"/>
      <c r="N21" s="381"/>
      <c r="O21" s="381"/>
      <c r="P21" s="381"/>
      <c r="Q21" s="381"/>
      <c r="R21" s="381"/>
      <c r="S21" s="381"/>
    </row>
    <row r="22" spans="1:21" hidden="1">
      <c r="A22" s="381"/>
      <c r="B22" s="381"/>
      <c r="C22" s="381"/>
      <c r="D22" s="381"/>
      <c r="E22" s="381"/>
      <c r="F22" s="381"/>
      <c r="G22" s="381"/>
      <c r="H22" s="381"/>
      <c r="I22" s="381"/>
      <c r="J22" s="381"/>
      <c r="K22" s="381"/>
      <c r="L22" s="381"/>
      <c r="M22" s="381"/>
      <c r="N22" s="381"/>
      <c r="O22" s="381"/>
      <c r="P22" s="381"/>
      <c r="Q22" s="381"/>
      <c r="R22" s="381"/>
      <c r="S22" s="381"/>
    </row>
    <row r="23" spans="1:21" hidden="1">
      <c r="A23" s="381"/>
      <c r="B23" s="381"/>
      <c r="C23" s="381"/>
      <c r="D23" s="381"/>
      <c r="E23" s="381"/>
      <c r="F23" s="381"/>
      <c r="G23" s="381"/>
      <c r="H23" s="381"/>
      <c r="I23" s="381"/>
      <c r="J23" s="381"/>
      <c r="K23" s="381"/>
      <c r="L23" s="381"/>
      <c r="M23" s="381"/>
      <c r="N23" s="381"/>
      <c r="O23" s="381"/>
      <c r="P23" s="381"/>
      <c r="Q23" s="381"/>
      <c r="R23" s="381"/>
      <c r="S23" s="381"/>
    </row>
    <row r="24" spans="1:21" hidden="1">
      <c r="A24" s="381"/>
      <c r="B24" s="381"/>
      <c r="C24" s="381"/>
      <c r="D24" s="381"/>
      <c r="E24" s="381"/>
      <c r="F24" s="381"/>
      <c r="G24" s="381"/>
      <c r="H24" s="381"/>
      <c r="I24" s="381"/>
      <c r="J24" s="381"/>
      <c r="K24" s="381"/>
      <c r="L24" s="381"/>
      <c r="M24" s="381"/>
      <c r="N24" s="381"/>
      <c r="O24" s="381"/>
      <c r="P24" s="381"/>
      <c r="Q24" s="381"/>
      <c r="R24" s="381"/>
      <c r="S24" s="381"/>
    </row>
    <row r="25" spans="1:21" hidden="1">
      <c r="A25" s="381"/>
      <c r="B25" s="381"/>
      <c r="C25" s="381"/>
      <c r="D25" s="381"/>
      <c r="E25" s="381"/>
      <c r="F25" s="381"/>
      <c r="G25" s="381"/>
      <c r="H25" s="381"/>
      <c r="I25" s="381"/>
      <c r="J25" s="381"/>
      <c r="K25" s="381"/>
      <c r="L25" s="381"/>
      <c r="M25" s="381"/>
      <c r="N25" s="381"/>
      <c r="O25" s="381"/>
      <c r="P25" s="381"/>
      <c r="Q25" s="381"/>
      <c r="R25" s="381"/>
      <c r="S25" s="381"/>
    </row>
    <row r="26" spans="1:21" hidden="1">
      <c r="A26" s="381"/>
      <c r="B26" s="381"/>
      <c r="C26" s="381"/>
      <c r="D26" s="381"/>
      <c r="E26" s="381"/>
      <c r="F26" s="381"/>
      <c r="G26" s="381"/>
      <c r="H26" s="259"/>
      <c r="I26" s="381"/>
      <c r="J26" s="381"/>
      <c r="K26" s="381"/>
      <c r="L26" s="381"/>
      <c r="M26" s="381"/>
      <c r="N26" s="381"/>
      <c r="O26" s="381"/>
      <c r="P26" s="381"/>
      <c r="Q26" s="381"/>
      <c r="R26" s="381"/>
      <c r="S26" s="381"/>
    </row>
    <row r="27" spans="1:21" hidden="1">
      <c r="A27" s="381"/>
      <c r="B27" s="381"/>
      <c r="C27" s="381"/>
      <c r="D27" s="381"/>
      <c r="E27" s="381"/>
      <c r="F27" s="381"/>
      <c r="G27" s="381"/>
      <c r="H27" s="381"/>
      <c r="I27" s="381"/>
      <c r="J27" s="381"/>
      <c r="K27" s="381"/>
      <c r="L27" s="381"/>
      <c r="M27" s="381"/>
      <c r="N27" s="381"/>
      <c r="O27" s="381"/>
      <c r="P27" s="381"/>
      <c r="Q27" s="381"/>
      <c r="R27" s="381"/>
      <c r="S27" s="381"/>
    </row>
    <row r="28" spans="1:21" hidden="1">
      <c r="A28" s="398"/>
      <c r="B28" s="381"/>
      <c r="C28" s="381"/>
      <c r="D28" s="381"/>
      <c r="E28" s="381"/>
      <c r="F28" s="381"/>
      <c r="G28" s="399"/>
      <c r="H28" s="399"/>
      <c r="I28" s="399"/>
      <c r="J28" s="399"/>
      <c r="K28" s="399"/>
      <c r="L28" s="399"/>
      <c r="M28" s="399"/>
      <c r="N28" s="399"/>
      <c r="O28" s="399"/>
      <c r="P28" s="399"/>
      <c r="Q28" s="399"/>
      <c r="R28" s="381"/>
      <c r="S28" s="381"/>
    </row>
    <row r="29" spans="1:21" ht="15.75">
      <c r="A29" s="299"/>
      <c r="B29" s="400" t="str">
        <f>+B2</f>
        <v>Sourcewell (NJPA)</v>
      </c>
      <c r="C29" s="381"/>
      <c r="D29" s="381"/>
      <c r="E29" s="381"/>
      <c r="F29" s="381"/>
      <c r="G29" s="381"/>
      <c r="H29" s="381"/>
      <c r="I29" s="381"/>
      <c r="J29" s="381"/>
      <c r="K29" s="694" t="s">
        <v>802</v>
      </c>
      <c r="L29" s="381"/>
      <c r="M29" s="381"/>
      <c r="N29" s="381"/>
      <c r="O29" s="299"/>
      <c r="P29" s="494"/>
      <c r="Q29" s="494"/>
      <c r="R29" s="494" t="s">
        <v>708</v>
      </c>
      <c r="S29" s="401"/>
      <c r="U29" s="694"/>
    </row>
    <row r="30" spans="1:21" ht="15.75">
      <c r="A30" s="299"/>
      <c r="B30" s="380" t="s">
        <v>727</v>
      </c>
      <c r="C30" s="381"/>
      <c r="D30" s="381"/>
      <c r="E30" s="381"/>
      <c r="F30" s="381"/>
      <c r="G30" s="381"/>
      <c r="H30" s="381"/>
      <c r="I30" s="381"/>
      <c r="J30" s="381"/>
      <c r="K30" s="381"/>
      <c r="L30" s="381"/>
      <c r="M30" s="381"/>
      <c r="N30" s="381"/>
      <c r="O30" s="381"/>
      <c r="P30" s="381"/>
      <c r="Q30" s="381"/>
      <c r="R30" s="381"/>
      <c r="S30" s="381"/>
    </row>
    <row r="31" spans="1:21" ht="15.75">
      <c r="A31" s="299"/>
      <c r="B31" s="380"/>
      <c r="C31" s="381"/>
      <c r="D31" s="381"/>
      <c r="E31" s="381"/>
      <c r="F31" s="381"/>
      <c r="G31" s="381"/>
      <c r="H31" s="381"/>
      <c r="I31" s="381"/>
      <c r="J31" s="381"/>
      <c r="K31" s="381"/>
      <c r="L31" s="381"/>
      <c r="M31" s="381"/>
      <c r="N31" s="381"/>
      <c r="O31" s="381"/>
      <c r="P31" s="381"/>
      <c r="Q31" s="381"/>
      <c r="R31" s="381"/>
      <c r="S31" s="381"/>
    </row>
    <row r="32" spans="1:21" ht="11.1" customHeight="1">
      <c r="A32" s="381"/>
      <c r="B32" s="381"/>
      <c r="C32" s="381"/>
      <c r="D32" s="381"/>
      <c r="E32" s="381"/>
      <c r="F32" s="381"/>
      <c r="G32" s="381"/>
      <c r="H32" s="381"/>
      <c r="I32" s="381"/>
      <c r="J32" s="381"/>
      <c r="K32" s="381"/>
      <c r="L32" s="381"/>
      <c r="M32" s="381"/>
      <c r="N32" s="381"/>
      <c r="O32" s="381"/>
      <c r="P32" s="381"/>
      <c r="Q32" s="381"/>
      <c r="R32" s="381"/>
      <c r="S32" s="381"/>
    </row>
    <row r="33" spans="1:19" ht="27" customHeight="1">
      <c r="A33" s="299"/>
      <c r="B33" s="812"/>
      <c r="C33" s="812"/>
      <c r="D33" s="812"/>
      <c r="E33" s="812"/>
      <c r="F33" s="812"/>
      <c r="G33" s="812"/>
      <c r="H33" s="812"/>
      <c r="I33" s="812"/>
      <c r="J33" s="812"/>
      <c r="K33" s="812"/>
      <c r="L33" s="812"/>
      <c r="M33" s="812"/>
      <c r="N33" s="812"/>
      <c r="O33" s="812"/>
      <c r="P33" s="812"/>
      <c r="Q33" s="812"/>
      <c r="R33" s="812"/>
      <c r="S33" s="812"/>
    </row>
    <row r="34" spans="1:19" ht="11.1" customHeight="1">
      <c r="A34" s="381"/>
      <c r="B34" s="403"/>
      <c r="C34" s="403"/>
      <c r="D34" s="403"/>
      <c r="E34" s="403"/>
      <c r="F34" s="403"/>
      <c r="G34" s="403"/>
      <c r="H34" s="403"/>
      <c r="I34" s="403"/>
      <c r="J34" s="403"/>
      <c r="K34" s="403"/>
      <c r="L34" s="403"/>
      <c r="M34" s="403"/>
      <c r="N34" s="403"/>
      <c r="O34" s="403"/>
      <c r="P34" s="403"/>
      <c r="Q34" s="403"/>
      <c r="R34" s="381"/>
      <c r="S34" s="381"/>
    </row>
    <row r="35" spans="1:19">
      <c r="A35" s="404"/>
      <c r="B35" s="381"/>
      <c r="C35" s="381"/>
      <c r="D35" s="381"/>
      <c r="E35" s="381"/>
      <c r="F35" s="381"/>
      <c r="G35" s="381"/>
      <c r="H35" s="381"/>
      <c r="I35" s="381"/>
      <c r="J35" s="381"/>
      <c r="K35" s="381"/>
      <c r="L35" s="491"/>
      <c r="M35" s="491"/>
      <c r="N35" s="381"/>
      <c r="O35" s="381"/>
      <c r="P35" s="381"/>
      <c r="Q35" s="381"/>
      <c r="R35" s="381"/>
      <c r="S35" s="381"/>
    </row>
    <row r="36" spans="1:19">
      <c r="A36" s="381"/>
      <c r="B36" s="461" t="s">
        <v>728</v>
      </c>
      <c r="C36" s="381"/>
      <c r="D36" s="381"/>
      <c r="E36" s="381"/>
      <c r="F36" s="381"/>
      <c r="G36" s="381"/>
      <c r="H36" s="381"/>
      <c r="I36" s="381"/>
      <c r="J36" s="381"/>
      <c r="K36" s="381"/>
      <c r="L36" s="381"/>
      <c r="M36" s="381"/>
      <c r="N36" s="381"/>
      <c r="O36" s="381"/>
      <c r="P36" s="381"/>
      <c r="Q36" s="381"/>
      <c r="R36" s="381"/>
      <c r="S36" s="381"/>
    </row>
    <row r="37" spans="1:19" ht="15.75" thickBot="1">
      <c r="A37" s="381"/>
      <c r="B37" s="461" t="s">
        <v>729</v>
      </c>
      <c r="C37" s="381"/>
      <c r="D37" s="381"/>
      <c r="E37" s="381"/>
      <c r="F37" s="381"/>
      <c r="G37" s="381"/>
      <c r="H37" s="381"/>
      <c r="I37" s="381"/>
      <c r="J37" s="381"/>
      <c r="K37" s="381"/>
      <c r="L37" s="381"/>
      <c r="M37" s="381"/>
      <c r="N37" s="381"/>
      <c r="O37" s="381"/>
      <c r="P37" s="381"/>
      <c r="Q37" s="381"/>
      <c r="R37" s="381"/>
      <c r="S37" s="381"/>
    </row>
    <row r="38" spans="1:19" ht="11.25" customHeight="1" thickBot="1">
      <c r="A38" s="381"/>
      <c r="B38" s="440"/>
      <c r="C38" s="815" t="s">
        <v>5</v>
      </c>
      <c r="D38" s="816"/>
      <c r="E38" s="816"/>
      <c r="F38" s="816"/>
      <c r="G38" s="816"/>
      <c r="H38" s="816"/>
      <c r="I38" s="816"/>
      <c r="J38" s="816"/>
      <c r="K38" s="816"/>
      <c r="L38" s="816"/>
      <c r="M38" s="816"/>
      <c r="N38" s="816"/>
      <c r="O38" s="816"/>
      <c r="P38" s="816"/>
      <c r="Q38" s="816"/>
      <c r="R38" s="816"/>
      <c r="S38" s="817"/>
    </row>
    <row r="39" spans="1:19" ht="11.25" customHeight="1" thickBot="1">
      <c r="A39" s="381"/>
      <c r="B39" s="495" t="s">
        <v>715</v>
      </c>
      <c r="C39" s="411" t="s">
        <v>633</v>
      </c>
      <c r="D39" s="412" t="s">
        <v>634</v>
      </c>
      <c r="E39" s="413" t="s">
        <v>635</v>
      </c>
      <c r="F39" s="412" t="s">
        <v>636</v>
      </c>
      <c r="G39" s="413" t="s">
        <v>637</v>
      </c>
      <c r="H39" s="412" t="s">
        <v>638</v>
      </c>
      <c r="I39" s="413" t="s">
        <v>639</v>
      </c>
      <c r="J39" s="412">
        <v>405</v>
      </c>
      <c r="K39" s="413" t="s">
        <v>640</v>
      </c>
      <c r="L39" s="412" t="s">
        <v>641</v>
      </c>
      <c r="M39" s="413">
        <v>408</v>
      </c>
      <c r="N39" s="412" t="s">
        <v>642</v>
      </c>
      <c r="O39" s="413" t="s">
        <v>643</v>
      </c>
      <c r="P39" s="412" t="s">
        <v>644</v>
      </c>
      <c r="Q39" s="413" t="s">
        <v>645</v>
      </c>
      <c r="R39" s="412" t="s">
        <v>646</v>
      </c>
      <c r="S39" s="496" t="s">
        <v>647</v>
      </c>
    </row>
    <row r="40" spans="1:19">
      <c r="A40" s="381"/>
      <c r="B40" s="497" t="s">
        <v>730</v>
      </c>
      <c r="C40" s="462">
        <f>+C143*(1-C$9)</f>
        <v>5.8679999999999994</v>
      </c>
      <c r="D40" s="463">
        <f t="shared" ref="D40:S40" si="0">+D143*(1-D$9)</f>
        <v>6.2370000000000001</v>
      </c>
      <c r="E40" s="464">
        <f t="shared" si="0"/>
        <v>6.57</v>
      </c>
      <c r="F40" s="463">
        <f t="shared" si="0"/>
        <v>11.097</v>
      </c>
      <c r="G40" s="464">
        <f t="shared" si="0"/>
        <v>9.9</v>
      </c>
      <c r="H40" s="463">
        <f t="shared" si="0"/>
        <v>12.429</v>
      </c>
      <c r="I40" s="464">
        <f t="shared" si="0"/>
        <v>16.119</v>
      </c>
      <c r="J40" s="463">
        <f>+J143*(1-J$9)</f>
        <v>15.444000000000001</v>
      </c>
      <c r="K40" s="464">
        <f t="shared" si="0"/>
        <v>18.909000000000002</v>
      </c>
      <c r="L40" s="463">
        <f t="shared" si="0"/>
        <v>23.139000000000003</v>
      </c>
      <c r="M40" s="464">
        <f>+M143*(1-M$9)</f>
        <v>25.308</v>
      </c>
      <c r="N40" s="463">
        <f t="shared" si="0"/>
        <v>10.35</v>
      </c>
      <c r="O40" s="464">
        <f t="shared" si="0"/>
        <v>13.338000000000001</v>
      </c>
      <c r="P40" s="463">
        <f t="shared" si="0"/>
        <v>13.356</v>
      </c>
      <c r="Q40" s="464">
        <f t="shared" si="0"/>
        <v>10.907999999999999</v>
      </c>
      <c r="R40" s="463">
        <f t="shared" si="0"/>
        <v>9.9</v>
      </c>
      <c r="S40" s="498">
        <f t="shared" si="0"/>
        <v>12.618</v>
      </c>
    </row>
    <row r="41" spans="1:19" ht="11.25" customHeight="1">
      <c r="A41" s="381"/>
      <c r="B41" s="497" t="s">
        <v>731</v>
      </c>
      <c r="C41" s="499">
        <f>+C144*(1-C$10)</f>
        <v>5.4539999999999997</v>
      </c>
      <c r="D41" s="472">
        <f t="shared" ref="D41:S41" si="1">+D144*(1-D$10)</f>
        <v>5.8320000000000007</v>
      </c>
      <c r="E41" s="473">
        <f t="shared" si="1"/>
        <v>6.1470000000000002</v>
      </c>
      <c r="F41" s="472">
        <f t="shared" si="1"/>
        <v>10.376999999999999</v>
      </c>
      <c r="G41" s="473">
        <f t="shared" si="1"/>
        <v>9.1620000000000008</v>
      </c>
      <c r="H41" s="472">
        <f t="shared" si="1"/>
        <v>11.619</v>
      </c>
      <c r="I41" s="473">
        <f t="shared" si="1"/>
        <v>15.075000000000001</v>
      </c>
      <c r="J41" s="472">
        <f>+J144*(1-J$10)</f>
        <v>14.436</v>
      </c>
      <c r="K41" s="473">
        <f t="shared" si="1"/>
        <v>17.585999999999999</v>
      </c>
      <c r="L41" s="472">
        <f t="shared" si="1"/>
        <v>21.402000000000001</v>
      </c>
      <c r="M41" s="473">
        <f>+M144*(1-M$10)</f>
        <v>23.661000000000001</v>
      </c>
      <c r="N41" s="472">
        <f t="shared" si="1"/>
        <v>9.6750000000000007</v>
      </c>
      <c r="O41" s="473">
        <f t="shared" si="1"/>
        <v>12.401999999999999</v>
      </c>
      <c r="P41" s="472">
        <f t="shared" si="1"/>
        <v>12.492000000000001</v>
      </c>
      <c r="Q41" s="473">
        <f t="shared" si="1"/>
        <v>10.197000000000001</v>
      </c>
      <c r="R41" s="472">
        <f t="shared" si="1"/>
        <v>9.1620000000000008</v>
      </c>
      <c r="S41" s="500">
        <f t="shared" si="1"/>
        <v>11.735999999999999</v>
      </c>
    </row>
    <row r="42" spans="1:19" ht="11.25" customHeight="1" thickBot="1">
      <c r="A42" s="381"/>
      <c r="B42" s="501" t="s">
        <v>716</v>
      </c>
      <c r="C42" s="467">
        <f>+C145*(1-C11)</f>
        <v>0</v>
      </c>
      <c r="D42" s="468">
        <f t="shared" ref="D42:S42" si="2">+D145*(1-D11)</f>
        <v>0</v>
      </c>
      <c r="E42" s="469">
        <f t="shared" si="2"/>
        <v>0</v>
      </c>
      <c r="F42" s="468">
        <f t="shared" si="2"/>
        <v>0</v>
      </c>
      <c r="G42" s="469">
        <f t="shared" si="2"/>
        <v>0</v>
      </c>
      <c r="H42" s="468">
        <f t="shared" si="2"/>
        <v>0</v>
      </c>
      <c r="I42" s="469">
        <f t="shared" si="2"/>
        <v>0</v>
      </c>
      <c r="J42" s="468">
        <f t="shared" si="2"/>
        <v>0</v>
      </c>
      <c r="K42" s="469">
        <f t="shared" si="2"/>
        <v>0</v>
      </c>
      <c r="L42" s="468">
        <f t="shared" si="2"/>
        <v>0</v>
      </c>
      <c r="M42" s="469">
        <f>+M145*(1-M11)</f>
        <v>0</v>
      </c>
      <c r="N42" s="468">
        <f t="shared" si="2"/>
        <v>0</v>
      </c>
      <c r="O42" s="469">
        <f t="shared" si="2"/>
        <v>0</v>
      </c>
      <c r="P42" s="468">
        <f t="shared" si="2"/>
        <v>0</v>
      </c>
      <c r="Q42" s="469">
        <f t="shared" si="2"/>
        <v>0</v>
      </c>
      <c r="R42" s="468">
        <f t="shared" si="2"/>
        <v>0</v>
      </c>
      <c r="S42" s="502">
        <f t="shared" si="2"/>
        <v>0</v>
      </c>
    </row>
    <row r="43" spans="1:19">
      <c r="A43" s="381"/>
      <c r="B43" s="381"/>
      <c r="C43" s="381"/>
      <c r="D43" s="381"/>
      <c r="E43" s="381"/>
      <c r="F43" s="381"/>
      <c r="G43" s="381"/>
      <c r="H43" s="381"/>
      <c r="I43" s="381"/>
      <c r="J43" s="381"/>
      <c r="K43" s="381"/>
      <c r="L43" s="381"/>
      <c r="M43" s="381"/>
      <c r="N43" s="381"/>
      <c r="O43" s="381"/>
      <c r="P43" s="381"/>
      <c r="Q43" s="381"/>
      <c r="R43" s="381"/>
      <c r="S43" s="381"/>
    </row>
    <row r="44" spans="1:19" ht="15.75" thickBot="1">
      <c r="A44" s="381"/>
      <c r="B44" s="461" t="s">
        <v>732</v>
      </c>
      <c r="C44" s="381"/>
      <c r="D44" s="381"/>
      <c r="E44" s="381"/>
      <c r="F44" s="381"/>
      <c r="G44" s="381"/>
      <c r="H44" s="381"/>
      <c r="I44" s="381"/>
      <c r="J44" s="381"/>
      <c r="K44" s="381"/>
      <c r="L44" s="381"/>
      <c r="M44" s="381"/>
      <c r="N44" s="381"/>
      <c r="O44" s="381"/>
      <c r="P44" s="381"/>
      <c r="Q44" s="381"/>
      <c r="R44" s="381"/>
      <c r="S44" s="381"/>
    </row>
    <row r="45" spans="1:19" ht="15.75" thickBot="1">
      <c r="A45" s="381"/>
      <c r="B45" s="440"/>
      <c r="C45" s="815"/>
      <c r="D45" s="816"/>
      <c r="E45" s="816"/>
      <c r="F45" s="816"/>
      <c r="G45" s="816"/>
      <c r="H45" s="816"/>
      <c r="I45" s="816"/>
      <c r="J45" s="816"/>
      <c r="K45" s="816"/>
      <c r="L45" s="816"/>
      <c r="M45" s="816"/>
      <c r="N45" s="816"/>
      <c r="O45" s="816"/>
      <c r="P45" s="816"/>
      <c r="Q45" s="816"/>
      <c r="R45" s="816"/>
      <c r="S45" s="817"/>
    </row>
    <row r="46" spans="1:19" ht="15.75" thickBot="1">
      <c r="A46" s="381"/>
      <c r="B46" s="495" t="s">
        <v>715</v>
      </c>
      <c r="C46" s="411" t="s">
        <v>633</v>
      </c>
      <c r="D46" s="412" t="s">
        <v>634</v>
      </c>
      <c r="E46" s="413" t="s">
        <v>635</v>
      </c>
      <c r="F46" s="412" t="s">
        <v>636</v>
      </c>
      <c r="G46" s="413" t="s">
        <v>637</v>
      </c>
      <c r="H46" s="412" t="s">
        <v>638</v>
      </c>
      <c r="I46" s="413" t="s">
        <v>639</v>
      </c>
      <c r="J46" s="412">
        <v>405</v>
      </c>
      <c r="K46" s="413" t="s">
        <v>640</v>
      </c>
      <c r="L46" s="412" t="s">
        <v>641</v>
      </c>
      <c r="M46" s="413">
        <v>408</v>
      </c>
      <c r="N46" s="412" t="s">
        <v>642</v>
      </c>
      <c r="O46" s="413" t="s">
        <v>643</v>
      </c>
      <c r="P46" s="412" t="s">
        <v>644</v>
      </c>
      <c r="Q46" s="413" t="s">
        <v>645</v>
      </c>
      <c r="R46" s="412" t="s">
        <v>646</v>
      </c>
      <c r="S46" s="496" t="s">
        <v>647</v>
      </c>
    </row>
    <row r="47" spans="1:19">
      <c r="A47" s="381"/>
      <c r="B47" s="497" t="s">
        <v>733</v>
      </c>
      <c r="C47" s="462">
        <f>+C150*(1-C$9)</f>
        <v>5.2380000000000004</v>
      </c>
      <c r="D47" s="463">
        <f t="shared" ref="D47:S47" si="3">+D150*(1-D$9)</f>
        <v>5.6070000000000002</v>
      </c>
      <c r="E47" s="464">
        <f t="shared" si="3"/>
        <v>5.9399999999999995</v>
      </c>
      <c r="F47" s="463">
        <f t="shared" si="3"/>
        <v>10.467000000000001</v>
      </c>
      <c r="G47" s="464">
        <f t="shared" si="3"/>
        <v>9.2700000000000014</v>
      </c>
      <c r="H47" s="463">
        <f t="shared" si="3"/>
        <v>11.798999999999999</v>
      </c>
      <c r="I47" s="464">
        <f t="shared" si="3"/>
        <v>15.489000000000001</v>
      </c>
      <c r="J47" s="463">
        <f>+J150*(1-J$9)</f>
        <v>14.814000000000002</v>
      </c>
      <c r="K47" s="464">
        <f t="shared" si="3"/>
        <v>18.279</v>
      </c>
      <c r="L47" s="463">
        <f t="shared" si="3"/>
        <v>22.509</v>
      </c>
      <c r="M47" s="464">
        <f>+M150*(1-M$9)</f>
        <v>24.678000000000001</v>
      </c>
      <c r="N47" s="463">
        <f t="shared" si="3"/>
        <v>9.7200000000000006</v>
      </c>
      <c r="O47" s="464">
        <f t="shared" si="3"/>
        <v>12.708</v>
      </c>
      <c r="P47" s="463">
        <f t="shared" si="3"/>
        <v>12.726000000000001</v>
      </c>
      <c r="Q47" s="464">
        <f t="shared" si="3"/>
        <v>10.278</v>
      </c>
      <c r="R47" s="463">
        <f t="shared" si="3"/>
        <v>9.2700000000000014</v>
      </c>
      <c r="S47" s="498">
        <f t="shared" si="3"/>
        <v>11.988000000000001</v>
      </c>
    </row>
    <row r="48" spans="1:19">
      <c r="A48" s="381"/>
      <c r="B48" s="497" t="s">
        <v>731</v>
      </c>
      <c r="C48" s="499">
        <f>+C151*(1-C$10)</f>
        <v>4.8240000000000007</v>
      </c>
      <c r="D48" s="472">
        <f t="shared" ref="D48:S48" si="4">+D151*(1-D$10)</f>
        <v>5.202</v>
      </c>
      <c r="E48" s="473">
        <f t="shared" si="4"/>
        <v>5.5170000000000003</v>
      </c>
      <c r="F48" s="472">
        <f t="shared" si="4"/>
        <v>9.7469999999999999</v>
      </c>
      <c r="G48" s="473">
        <f t="shared" si="4"/>
        <v>8.532</v>
      </c>
      <c r="H48" s="472">
        <f t="shared" si="4"/>
        <v>10.989000000000001</v>
      </c>
      <c r="I48" s="473">
        <f t="shared" si="4"/>
        <v>14.445</v>
      </c>
      <c r="J48" s="472">
        <f>+J151*(1-J$10)</f>
        <v>13.806000000000001</v>
      </c>
      <c r="K48" s="473">
        <f t="shared" si="4"/>
        <v>16.956</v>
      </c>
      <c r="L48" s="472">
        <f t="shared" si="4"/>
        <v>20.771999999999998</v>
      </c>
      <c r="M48" s="473">
        <f>+M151*(1-M$10)</f>
        <v>23.030999999999999</v>
      </c>
      <c r="N48" s="472">
        <f t="shared" si="4"/>
        <v>9.0450000000000017</v>
      </c>
      <c r="O48" s="473">
        <f t="shared" si="4"/>
        <v>11.772</v>
      </c>
      <c r="P48" s="472">
        <f t="shared" si="4"/>
        <v>11.862</v>
      </c>
      <c r="Q48" s="473">
        <f t="shared" si="4"/>
        <v>9.5670000000000002</v>
      </c>
      <c r="R48" s="472">
        <f t="shared" si="4"/>
        <v>8.532</v>
      </c>
      <c r="S48" s="500">
        <f t="shared" si="4"/>
        <v>11.106</v>
      </c>
    </row>
    <row r="49" spans="1:19" ht="15.75" thickBot="1">
      <c r="A49" s="381"/>
      <c r="B49" s="501" t="s">
        <v>722</v>
      </c>
      <c r="C49" s="467">
        <f>+C152*(1-C$12)</f>
        <v>0</v>
      </c>
      <c r="D49" s="468">
        <f t="shared" ref="D49:S49" si="5">+D152*(1-D$12)</f>
        <v>0</v>
      </c>
      <c r="E49" s="469">
        <f t="shared" si="5"/>
        <v>0</v>
      </c>
      <c r="F49" s="468">
        <f t="shared" si="5"/>
        <v>0</v>
      </c>
      <c r="G49" s="469">
        <f t="shared" si="5"/>
        <v>0</v>
      </c>
      <c r="H49" s="468">
        <f t="shared" si="5"/>
        <v>0</v>
      </c>
      <c r="I49" s="469">
        <f t="shared" si="5"/>
        <v>0</v>
      </c>
      <c r="J49" s="468">
        <f t="shared" si="5"/>
        <v>0</v>
      </c>
      <c r="K49" s="469">
        <f t="shared" si="5"/>
        <v>0</v>
      </c>
      <c r="L49" s="468">
        <f t="shared" si="5"/>
        <v>0</v>
      </c>
      <c r="M49" s="469">
        <f>+M152*(1-M$12)</f>
        <v>0</v>
      </c>
      <c r="N49" s="468">
        <f t="shared" si="5"/>
        <v>0</v>
      </c>
      <c r="O49" s="469">
        <f t="shared" si="5"/>
        <v>0</v>
      </c>
      <c r="P49" s="468">
        <f t="shared" si="5"/>
        <v>0</v>
      </c>
      <c r="Q49" s="469">
        <f t="shared" si="5"/>
        <v>0</v>
      </c>
      <c r="R49" s="468">
        <f t="shared" si="5"/>
        <v>0</v>
      </c>
      <c r="S49" s="502">
        <f t="shared" si="5"/>
        <v>0</v>
      </c>
    </row>
    <row r="50" spans="1:19">
      <c r="A50" s="381"/>
      <c r="B50" s="450" t="s">
        <v>264</v>
      </c>
      <c r="C50" s="381"/>
      <c r="D50" s="381"/>
      <c r="E50" s="381"/>
      <c r="F50" s="381"/>
      <c r="G50" s="381"/>
      <c r="H50" s="381"/>
      <c r="I50" s="381"/>
      <c r="J50" s="381"/>
      <c r="K50" s="381"/>
      <c r="L50" s="381"/>
      <c r="M50" s="381"/>
      <c r="N50" s="381"/>
      <c r="O50" s="381"/>
      <c r="P50" s="381"/>
      <c r="Q50" s="381"/>
      <c r="R50" s="381"/>
      <c r="S50" s="381"/>
    </row>
    <row r="51" spans="1:19">
      <c r="A51" s="381"/>
      <c r="B51" s="452" t="s">
        <v>265</v>
      </c>
      <c r="C51" s="381"/>
      <c r="D51" s="381"/>
      <c r="E51" s="381"/>
      <c r="F51" s="381"/>
      <c r="G51" s="381"/>
      <c r="H51" s="381"/>
      <c r="I51" s="381"/>
      <c r="J51" s="381"/>
      <c r="K51" s="381"/>
      <c r="L51" s="381"/>
      <c r="M51" s="381"/>
      <c r="N51" s="381"/>
      <c r="O51" s="381"/>
      <c r="P51" s="381"/>
      <c r="Q51" s="381"/>
      <c r="R51" s="381"/>
      <c r="S51" s="381"/>
    </row>
    <row r="52" spans="1:19">
      <c r="A52" s="381"/>
      <c r="B52" s="381"/>
      <c r="C52" s="381"/>
      <c r="D52" s="381"/>
      <c r="E52" s="381"/>
      <c r="F52" s="381"/>
      <c r="G52" s="381"/>
      <c r="H52" s="381"/>
      <c r="I52" s="381"/>
      <c r="J52" s="381"/>
      <c r="K52" s="381"/>
      <c r="L52" s="381"/>
      <c r="M52" s="381"/>
      <c r="N52" s="381"/>
      <c r="O52" s="381"/>
      <c r="P52" s="381"/>
      <c r="Q52" s="381"/>
      <c r="R52" s="381"/>
      <c r="S52" s="381"/>
    </row>
    <row r="53" spans="1:19">
      <c r="A53" s="381"/>
      <c r="B53" s="381"/>
      <c r="C53" s="381"/>
      <c r="D53" s="381"/>
      <c r="E53" s="381"/>
      <c r="F53" s="381"/>
      <c r="G53" s="381"/>
      <c r="H53" s="381"/>
      <c r="I53" s="381"/>
      <c r="J53" s="381"/>
      <c r="K53" s="381"/>
      <c r="L53" s="381"/>
      <c r="M53" s="381"/>
      <c r="N53" s="381"/>
      <c r="O53" s="381"/>
      <c r="P53" s="381"/>
      <c r="Q53" s="381"/>
      <c r="R53" s="381"/>
      <c r="S53" s="381"/>
    </row>
    <row r="54" spans="1:19">
      <c r="A54" s="381"/>
      <c r="B54" s="381"/>
      <c r="C54" s="381"/>
      <c r="D54" s="381"/>
      <c r="E54" s="381"/>
      <c r="F54" s="381"/>
      <c r="G54" s="381"/>
      <c r="H54" s="381"/>
      <c r="I54" s="381"/>
      <c r="J54" s="381"/>
      <c r="K54" s="381"/>
      <c r="L54" s="381"/>
      <c r="M54" s="381"/>
      <c r="N54" s="381"/>
      <c r="O54" s="381"/>
      <c r="P54" s="381"/>
      <c r="Q54" s="381"/>
      <c r="R54" s="381"/>
      <c r="S54" s="381"/>
    </row>
    <row r="55" spans="1:19">
      <c r="A55" s="381"/>
      <c r="B55" s="381"/>
      <c r="C55" s="381"/>
      <c r="D55" s="381"/>
      <c r="E55" s="381"/>
      <c r="F55" s="381"/>
      <c r="G55" s="381"/>
      <c r="H55" s="381"/>
      <c r="I55" s="381"/>
      <c r="J55" s="381"/>
      <c r="K55" s="381"/>
      <c r="L55" s="381"/>
      <c r="M55" s="381"/>
      <c r="N55" s="381"/>
      <c r="O55" s="381"/>
      <c r="P55" s="381"/>
      <c r="Q55" s="381"/>
      <c r="R55" s="381"/>
      <c r="S55" s="381"/>
    </row>
    <row r="56" spans="1:19">
      <c r="A56" s="381"/>
      <c r="B56" s="381"/>
      <c r="C56" s="381"/>
      <c r="D56" s="381"/>
      <c r="E56" s="381"/>
      <c r="F56" s="381"/>
      <c r="G56" s="381"/>
      <c r="H56" s="381"/>
      <c r="I56" s="381"/>
      <c r="J56" s="381"/>
      <c r="K56" s="381"/>
      <c r="L56" s="381"/>
      <c r="M56" s="381"/>
      <c r="N56" s="381"/>
      <c r="O56" s="381"/>
      <c r="P56" s="381"/>
      <c r="Q56" s="381"/>
      <c r="R56" s="381"/>
      <c r="S56" s="381"/>
    </row>
    <row r="57" spans="1:19">
      <c r="A57" s="381"/>
      <c r="B57" s="381"/>
      <c r="C57" s="381"/>
      <c r="D57" s="381"/>
      <c r="E57" s="381"/>
      <c r="F57" s="381"/>
      <c r="G57" s="381"/>
      <c r="H57" s="381"/>
      <c r="I57" s="381"/>
      <c r="J57" s="381"/>
      <c r="K57" s="381"/>
      <c r="L57" s="381"/>
      <c r="M57" s="381"/>
      <c r="N57" s="381"/>
      <c r="O57" s="381"/>
      <c r="P57" s="381"/>
      <c r="Q57" s="381"/>
      <c r="R57" s="381"/>
      <c r="S57" s="381"/>
    </row>
    <row r="58" spans="1:19">
      <c r="A58" s="381"/>
      <c r="B58" s="381"/>
      <c r="C58" s="381"/>
      <c r="D58" s="381"/>
      <c r="E58" s="381"/>
      <c r="F58" s="381"/>
      <c r="G58" s="381"/>
      <c r="H58" s="381"/>
      <c r="I58" s="381"/>
      <c r="J58" s="381"/>
      <c r="K58" s="381"/>
      <c r="L58" s="381"/>
      <c r="M58" s="381"/>
      <c r="N58" s="381"/>
      <c r="O58" s="381"/>
      <c r="P58" s="381"/>
      <c r="Q58" s="381"/>
      <c r="R58" s="381"/>
      <c r="S58" s="381"/>
    </row>
    <row r="59" spans="1:19">
      <c r="A59" s="381"/>
      <c r="B59" s="381"/>
      <c r="C59" s="381"/>
      <c r="D59" s="381"/>
      <c r="E59" s="381"/>
      <c r="F59" s="381"/>
      <c r="G59" s="381"/>
      <c r="H59" s="381"/>
      <c r="I59" s="381"/>
      <c r="J59" s="381"/>
      <c r="K59" s="381"/>
      <c r="L59" s="381"/>
      <c r="M59" s="381"/>
      <c r="N59" s="381"/>
      <c r="O59" s="381"/>
      <c r="P59" s="381"/>
      <c r="Q59" s="381"/>
      <c r="R59" s="381"/>
      <c r="S59" s="381"/>
    </row>
    <row r="60" spans="1:19">
      <c r="A60" s="381"/>
      <c r="B60" s="381"/>
      <c r="C60" s="381"/>
      <c r="D60" s="381"/>
      <c r="E60" s="381"/>
      <c r="F60" s="381"/>
      <c r="G60" s="381"/>
      <c r="H60" s="381"/>
      <c r="I60" s="381"/>
      <c r="J60" s="381"/>
      <c r="K60" s="381"/>
      <c r="L60" s="381"/>
      <c r="M60" s="381"/>
      <c r="N60" s="381"/>
      <c r="O60" s="381"/>
      <c r="P60" s="381"/>
      <c r="Q60" s="381"/>
      <c r="R60" s="381"/>
      <c r="S60" s="381"/>
    </row>
    <row r="61" spans="1:19">
      <c r="A61" s="381"/>
      <c r="B61" s="381"/>
      <c r="C61" s="381"/>
      <c r="D61" s="381"/>
      <c r="E61" s="381"/>
      <c r="F61" s="381"/>
      <c r="G61" s="381"/>
      <c r="H61" s="381"/>
      <c r="I61" s="381"/>
      <c r="J61" s="381"/>
      <c r="K61" s="381"/>
      <c r="L61" s="381"/>
      <c r="M61" s="381"/>
      <c r="N61" s="381"/>
      <c r="O61" s="381"/>
      <c r="P61" s="381"/>
      <c r="Q61" s="381"/>
      <c r="R61" s="381"/>
      <c r="S61" s="381"/>
    </row>
    <row r="62" spans="1:19">
      <c r="A62" s="381"/>
      <c r="B62" s="381"/>
      <c r="C62" s="381"/>
      <c r="D62" s="381"/>
      <c r="E62" s="381"/>
      <c r="F62" s="381"/>
      <c r="G62" s="381"/>
      <c r="H62" s="381"/>
      <c r="I62" s="381"/>
      <c r="J62" s="381"/>
      <c r="K62" s="381"/>
      <c r="L62" s="381"/>
      <c r="M62" s="381"/>
      <c r="N62" s="381"/>
      <c r="O62" s="381"/>
      <c r="P62" s="381"/>
      <c r="Q62" s="381"/>
      <c r="R62" s="381"/>
      <c r="S62" s="381"/>
    </row>
    <row r="63" spans="1:19">
      <c r="A63" s="381"/>
      <c r="B63" s="381"/>
      <c r="C63" s="381"/>
      <c r="D63" s="381"/>
      <c r="E63" s="381"/>
      <c r="F63" s="381"/>
      <c r="G63" s="381"/>
      <c r="H63" s="381"/>
      <c r="I63" s="381"/>
      <c r="J63" s="381"/>
      <c r="K63" s="381"/>
      <c r="L63" s="381"/>
      <c r="M63" s="381"/>
      <c r="N63" s="381"/>
      <c r="O63" s="381"/>
      <c r="P63" s="381"/>
      <c r="Q63" s="381"/>
      <c r="R63" s="381"/>
      <c r="S63" s="381"/>
    </row>
    <row r="64" spans="1:19">
      <c r="A64" s="381"/>
      <c r="B64" s="381"/>
      <c r="C64" s="381"/>
      <c r="D64" s="381"/>
      <c r="E64" s="381"/>
      <c r="F64" s="381"/>
      <c r="G64" s="381"/>
      <c r="H64" s="381"/>
      <c r="I64" s="381"/>
      <c r="J64" s="381"/>
      <c r="K64" s="381"/>
      <c r="L64" s="381"/>
      <c r="M64" s="381"/>
      <c r="N64" s="381"/>
      <c r="O64" s="381"/>
      <c r="P64" s="381"/>
      <c r="Q64" s="381"/>
      <c r="R64" s="381"/>
      <c r="S64" s="381"/>
    </row>
    <row r="65" spans="1:19">
      <c r="A65" s="381"/>
      <c r="B65" s="381"/>
      <c r="C65" s="381"/>
      <c r="D65" s="381"/>
      <c r="E65" s="381"/>
      <c r="F65" s="381"/>
      <c r="G65" s="381"/>
      <c r="H65" s="381"/>
      <c r="I65" s="381"/>
      <c r="J65" s="381"/>
      <c r="K65" s="381"/>
      <c r="L65" s="381"/>
      <c r="M65" s="381"/>
      <c r="N65" s="381"/>
      <c r="O65" s="381"/>
      <c r="P65" s="381"/>
      <c r="Q65" s="381"/>
      <c r="R65" s="381"/>
      <c r="S65" s="381"/>
    </row>
    <row r="66" spans="1:19">
      <c r="A66" s="381"/>
      <c r="B66" s="381"/>
      <c r="C66" s="381"/>
      <c r="D66" s="381"/>
      <c r="E66" s="381"/>
      <c r="F66" s="381"/>
      <c r="G66" s="381"/>
      <c r="H66" s="381"/>
      <c r="I66" s="381"/>
      <c r="J66" s="381"/>
      <c r="K66" s="381"/>
      <c r="L66" s="381"/>
      <c r="M66" s="381"/>
      <c r="N66" s="381"/>
      <c r="O66" s="381"/>
      <c r="P66" s="381"/>
      <c r="Q66" s="381"/>
      <c r="R66" s="381"/>
      <c r="S66" s="381"/>
    </row>
    <row r="67" spans="1:19">
      <c r="A67" s="381"/>
      <c r="B67" s="381"/>
      <c r="C67" s="381"/>
      <c r="D67" s="381"/>
      <c r="E67" s="381"/>
      <c r="F67" s="381"/>
      <c r="G67" s="381"/>
      <c r="H67" s="381"/>
      <c r="I67" s="381"/>
      <c r="J67" s="381"/>
      <c r="K67" s="381"/>
      <c r="L67" s="381"/>
      <c r="M67" s="381"/>
      <c r="N67" s="381"/>
      <c r="O67" s="381"/>
      <c r="P67" s="381"/>
      <c r="Q67" s="381"/>
      <c r="R67" s="381"/>
      <c r="S67" s="381"/>
    </row>
    <row r="68" spans="1:19">
      <c r="A68" s="381"/>
      <c r="B68" s="381"/>
      <c r="C68" s="381"/>
      <c r="D68" s="381"/>
      <c r="E68" s="381"/>
      <c r="F68" s="381"/>
      <c r="G68" s="381"/>
      <c r="H68" s="381"/>
      <c r="I68" s="381"/>
      <c r="J68" s="381"/>
      <c r="K68" s="381"/>
      <c r="L68" s="381"/>
      <c r="M68" s="381"/>
      <c r="N68" s="381"/>
      <c r="O68" s="381"/>
      <c r="P68" s="381"/>
      <c r="Q68" s="381"/>
      <c r="R68" s="381"/>
      <c r="S68" s="381"/>
    </row>
    <row r="69" spans="1:19">
      <c r="A69" s="381"/>
      <c r="B69" s="381"/>
      <c r="C69" s="381"/>
      <c r="D69" s="381"/>
      <c r="E69" s="381"/>
      <c r="F69" s="381"/>
      <c r="G69" s="381"/>
      <c r="H69" s="381"/>
      <c r="I69" s="381"/>
      <c r="J69" s="381"/>
      <c r="K69" s="381"/>
      <c r="L69" s="381"/>
      <c r="M69" s="381"/>
      <c r="N69" s="381"/>
      <c r="O69" s="381"/>
      <c r="P69" s="381"/>
      <c r="Q69" s="381"/>
      <c r="R69" s="381"/>
      <c r="S69" s="381"/>
    </row>
    <row r="70" spans="1:19">
      <c r="A70" s="381"/>
      <c r="B70" s="381"/>
      <c r="C70" s="381"/>
      <c r="D70" s="381"/>
      <c r="E70" s="381"/>
      <c r="F70" s="381"/>
      <c r="G70" s="381"/>
      <c r="H70" s="381"/>
      <c r="I70" s="381"/>
      <c r="J70" s="381"/>
      <c r="K70" s="381"/>
      <c r="L70" s="381"/>
      <c r="M70" s="381"/>
      <c r="N70" s="381"/>
      <c r="O70" s="381"/>
      <c r="P70" s="381"/>
      <c r="Q70" s="381"/>
      <c r="R70" s="381"/>
      <c r="S70" s="381"/>
    </row>
    <row r="71" spans="1:19">
      <c r="A71" s="381"/>
      <c r="B71" s="381"/>
      <c r="C71" s="381"/>
      <c r="D71" s="381"/>
      <c r="E71" s="381"/>
      <c r="F71" s="381"/>
      <c r="G71" s="381"/>
      <c r="H71" s="381"/>
      <c r="I71" s="381"/>
      <c r="J71" s="381"/>
      <c r="K71" s="381"/>
      <c r="L71" s="381"/>
      <c r="M71" s="381"/>
      <c r="N71" s="381"/>
      <c r="O71" s="381"/>
      <c r="P71" s="381"/>
      <c r="Q71" s="381"/>
      <c r="R71" s="381"/>
      <c r="S71" s="381"/>
    </row>
    <row r="72" spans="1:19">
      <c r="A72" s="381"/>
      <c r="B72" s="381"/>
      <c r="C72" s="381"/>
      <c r="D72" s="381"/>
      <c r="E72" s="381"/>
      <c r="F72" s="381"/>
      <c r="G72" s="381"/>
      <c r="H72" s="381"/>
      <c r="I72" s="381"/>
      <c r="J72" s="381"/>
      <c r="K72" s="381"/>
      <c r="L72" s="381"/>
      <c r="M72" s="381"/>
      <c r="N72" s="381"/>
      <c r="O72" s="381"/>
      <c r="P72" s="381"/>
      <c r="Q72" s="381"/>
      <c r="R72" s="381"/>
      <c r="S72" s="381"/>
    </row>
    <row r="73" spans="1:19">
      <c r="A73" s="381"/>
      <c r="B73" s="381"/>
      <c r="C73" s="381"/>
      <c r="D73" s="381"/>
      <c r="E73" s="381"/>
      <c r="F73" s="381"/>
      <c r="G73" s="381"/>
      <c r="H73" s="381"/>
      <c r="I73" s="381"/>
      <c r="J73" s="381"/>
      <c r="K73" s="381"/>
      <c r="L73" s="381"/>
      <c r="M73" s="381"/>
      <c r="N73" s="381"/>
      <c r="O73" s="381"/>
      <c r="P73" s="381"/>
      <c r="Q73" s="381"/>
      <c r="R73" s="381"/>
      <c r="S73" s="381"/>
    </row>
    <row r="74" spans="1:19">
      <c r="A74" s="381"/>
      <c r="B74" s="381"/>
      <c r="C74" s="381"/>
      <c r="D74" s="381"/>
      <c r="E74" s="381"/>
      <c r="F74" s="381"/>
      <c r="G74" s="381"/>
      <c r="H74" s="381"/>
      <c r="I74" s="381"/>
      <c r="J74" s="381"/>
      <c r="K74" s="381"/>
      <c r="L74" s="381"/>
      <c r="M74" s="381"/>
      <c r="N74" s="381"/>
      <c r="O74" s="381"/>
      <c r="P74" s="381"/>
      <c r="Q74" s="381"/>
      <c r="R74" s="381"/>
      <c r="S74" s="381"/>
    </row>
    <row r="75" spans="1:19">
      <c r="A75" s="381"/>
      <c r="B75" s="381"/>
      <c r="C75" s="381"/>
      <c r="D75" s="381"/>
      <c r="E75" s="381"/>
      <c r="F75" s="381"/>
      <c r="G75" s="381"/>
      <c r="H75" s="381"/>
      <c r="I75" s="381"/>
      <c r="J75" s="381"/>
      <c r="K75" s="381"/>
      <c r="L75" s="381"/>
      <c r="M75" s="381"/>
      <c r="N75" s="381"/>
      <c r="O75" s="381"/>
      <c r="P75" s="381"/>
      <c r="Q75" s="381"/>
      <c r="R75" s="381"/>
      <c r="S75" s="381"/>
    </row>
    <row r="76" spans="1:19">
      <c r="A76" s="381"/>
      <c r="B76" s="381"/>
      <c r="C76" s="381"/>
      <c r="D76" s="381"/>
      <c r="E76" s="381"/>
      <c r="F76" s="381"/>
      <c r="G76" s="381"/>
      <c r="H76" s="381"/>
      <c r="I76" s="381"/>
      <c r="J76" s="381"/>
      <c r="K76" s="381"/>
      <c r="L76" s="381"/>
      <c r="M76" s="381"/>
      <c r="N76" s="381"/>
      <c r="O76" s="381"/>
      <c r="P76" s="381"/>
      <c r="Q76" s="381"/>
      <c r="R76" s="381"/>
      <c r="S76" s="381"/>
    </row>
    <row r="77" spans="1:19">
      <c r="A77" s="381"/>
      <c r="B77" s="381"/>
      <c r="C77" s="381"/>
      <c r="D77" s="381"/>
      <c r="E77" s="381"/>
      <c r="F77" s="381"/>
      <c r="G77" s="381"/>
      <c r="H77" s="381"/>
      <c r="I77" s="381"/>
      <c r="J77" s="381"/>
      <c r="K77" s="381"/>
      <c r="L77" s="381"/>
      <c r="M77" s="381"/>
      <c r="N77" s="381"/>
      <c r="O77" s="381"/>
      <c r="P77" s="381"/>
      <c r="Q77" s="381"/>
      <c r="R77" s="381"/>
      <c r="S77" s="381"/>
    </row>
    <row r="78" spans="1:19">
      <c r="A78" s="381"/>
      <c r="B78" s="381"/>
      <c r="C78" s="381"/>
      <c r="D78" s="381"/>
      <c r="E78" s="381"/>
      <c r="F78" s="381"/>
      <c r="G78" s="381"/>
      <c r="H78" s="381"/>
      <c r="I78" s="381"/>
      <c r="J78" s="381"/>
      <c r="K78" s="381"/>
      <c r="L78" s="381"/>
      <c r="M78" s="381"/>
      <c r="N78" s="381"/>
      <c r="O78" s="381"/>
      <c r="P78" s="381"/>
      <c r="Q78" s="381"/>
      <c r="R78" s="381"/>
      <c r="S78" s="381"/>
    </row>
    <row r="79" spans="1:19">
      <c r="A79" s="381"/>
      <c r="B79" s="381"/>
      <c r="C79" s="381"/>
      <c r="D79" s="381"/>
      <c r="E79" s="381"/>
      <c r="F79" s="381"/>
      <c r="G79" s="381"/>
      <c r="H79" s="381"/>
      <c r="I79" s="381"/>
      <c r="J79" s="381"/>
      <c r="K79" s="381"/>
      <c r="L79" s="381"/>
      <c r="M79" s="381"/>
      <c r="N79" s="381"/>
      <c r="O79" s="381"/>
      <c r="P79" s="381"/>
      <c r="Q79" s="381"/>
      <c r="R79" s="381"/>
      <c r="S79" s="381"/>
    </row>
    <row r="80" spans="1:19">
      <c r="A80" s="381"/>
      <c r="B80" s="381"/>
      <c r="C80" s="381"/>
      <c r="D80" s="381"/>
      <c r="E80" s="381"/>
      <c r="F80" s="381"/>
      <c r="G80" s="381"/>
      <c r="H80" s="381"/>
      <c r="I80" s="381"/>
      <c r="J80" s="381"/>
      <c r="K80" s="381"/>
      <c r="L80" s="381"/>
      <c r="M80" s="381"/>
      <c r="N80" s="381"/>
      <c r="O80" s="381"/>
      <c r="P80" s="381"/>
      <c r="Q80" s="381"/>
      <c r="R80" s="381"/>
      <c r="S80" s="381"/>
    </row>
    <row r="81" spans="1:19">
      <c r="A81" s="381"/>
      <c r="B81" s="381"/>
      <c r="C81" s="381"/>
      <c r="D81" s="381"/>
      <c r="E81" s="381"/>
      <c r="F81" s="381"/>
      <c r="G81" s="381"/>
      <c r="H81" s="381"/>
      <c r="I81" s="381"/>
      <c r="J81" s="381"/>
      <c r="K81" s="381"/>
      <c r="L81" s="381"/>
      <c r="M81" s="381"/>
      <c r="N81" s="381"/>
      <c r="O81" s="381"/>
      <c r="P81" s="381"/>
      <c r="Q81" s="381"/>
      <c r="R81" s="381"/>
      <c r="S81" s="381"/>
    </row>
    <row r="82" spans="1:19">
      <c r="A82" s="381"/>
      <c r="B82" s="381"/>
      <c r="C82" s="381"/>
      <c r="D82" s="381"/>
      <c r="E82" s="381"/>
      <c r="F82" s="381"/>
      <c r="G82" s="381"/>
      <c r="H82" s="381"/>
      <c r="I82" s="381"/>
      <c r="J82" s="381"/>
      <c r="K82" s="381"/>
      <c r="L82" s="381"/>
      <c r="M82" s="381"/>
      <c r="N82" s="381"/>
      <c r="O82" s="381"/>
      <c r="P82" s="381"/>
      <c r="Q82" s="381"/>
      <c r="R82" s="381"/>
      <c r="S82" s="381"/>
    </row>
    <row r="83" spans="1:19">
      <c r="A83" s="381"/>
      <c r="B83" s="381"/>
      <c r="C83" s="381"/>
      <c r="D83" s="381"/>
      <c r="E83" s="381"/>
      <c r="F83" s="381"/>
      <c r="G83" s="381"/>
      <c r="H83" s="381"/>
      <c r="I83" s="381"/>
      <c r="J83" s="381"/>
      <c r="K83" s="381"/>
      <c r="L83" s="381"/>
      <c r="M83" s="381"/>
      <c r="N83" s="381"/>
      <c r="O83" s="381"/>
      <c r="P83" s="381"/>
      <c r="Q83" s="381"/>
      <c r="R83" s="381"/>
      <c r="S83" s="381"/>
    </row>
    <row r="84" spans="1:19">
      <c r="A84" s="381"/>
      <c r="B84" s="381"/>
      <c r="C84" s="381"/>
      <c r="D84" s="381"/>
      <c r="E84" s="381"/>
      <c r="F84" s="381"/>
      <c r="G84" s="381"/>
      <c r="H84" s="381"/>
      <c r="I84" s="381"/>
      <c r="J84" s="381"/>
      <c r="K84" s="381"/>
      <c r="L84" s="381"/>
      <c r="M84" s="381"/>
      <c r="N84" s="381"/>
      <c r="O84" s="381"/>
      <c r="P84" s="381"/>
      <c r="Q84" s="381"/>
      <c r="R84" s="381"/>
      <c r="S84" s="381"/>
    </row>
    <row r="85" spans="1:19">
      <c r="A85" s="381"/>
      <c r="B85" s="381"/>
      <c r="C85" s="381"/>
      <c r="D85" s="381"/>
      <c r="E85" s="381"/>
      <c r="F85" s="381"/>
      <c r="G85" s="381"/>
      <c r="H85" s="381"/>
      <c r="I85" s="381"/>
      <c r="J85" s="381"/>
      <c r="K85" s="381"/>
      <c r="L85" s="381"/>
      <c r="M85" s="381"/>
      <c r="N85" s="381"/>
      <c r="O85" s="381"/>
      <c r="P85" s="381"/>
      <c r="Q85" s="381"/>
      <c r="R85" s="381"/>
      <c r="S85" s="381"/>
    </row>
    <row r="86" spans="1:19">
      <c r="A86" s="381"/>
      <c r="B86" s="381"/>
      <c r="C86" s="381"/>
      <c r="D86" s="381"/>
      <c r="E86" s="381"/>
      <c r="F86" s="381"/>
      <c r="G86" s="381"/>
      <c r="H86" s="381"/>
      <c r="I86" s="381"/>
      <c r="J86" s="381"/>
      <c r="K86" s="381"/>
      <c r="L86" s="381"/>
      <c r="M86" s="381"/>
      <c r="N86" s="381"/>
      <c r="O86" s="381"/>
      <c r="P86" s="381"/>
      <c r="Q86" s="381"/>
      <c r="R86" s="381"/>
      <c r="S86" s="381"/>
    </row>
    <row r="87" spans="1:19">
      <c r="A87" s="381"/>
      <c r="B87" s="381"/>
      <c r="C87" s="381"/>
      <c r="D87" s="381"/>
      <c r="E87" s="381"/>
      <c r="F87" s="381"/>
      <c r="G87" s="381"/>
      <c r="H87" s="381"/>
      <c r="I87" s="381"/>
      <c r="J87" s="381"/>
      <c r="K87" s="381"/>
      <c r="L87" s="381"/>
      <c r="M87" s="381"/>
      <c r="N87" s="381"/>
      <c r="O87" s="381"/>
      <c r="P87" s="381"/>
      <c r="Q87" s="381"/>
      <c r="R87" s="381"/>
      <c r="S87" s="381"/>
    </row>
    <row r="88" spans="1:19">
      <c r="A88" s="381"/>
      <c r="B88" s="381"/>
      <c r="C88" s="381"/>
      <c r="D88" s="381"/>
      <c r="E88" s="381"/>
      <c r="F88" s="381"/>
      <c r="G88" s="381"/>
      <c r="H88" s="381"/>
      <c r="I88" s="381"/>
      <c r="J88" s="381"/>
      <c r="K88" s="381"/>
      <c r="L88" s="381"/>
      <c r="M88" s="381"/>
      <c r="N88" s="381"/>
      <c r="O88" s="381"/>
      <c r="P88" s="381"/>
      <c r="Q88" s="381"/>
      <c r="R88" s="381"/>
      <c r="S88" s="381"/>
    </row>
    <row r="89" spans="1:19">
      <c r="A89" s="381"/>
      <c r="B89" s="381"/>
      <c r="C89" s="381"/>
      <c r="D89" s="381"/>
      <c r="E89" s="381"/>
      <c r="F89" s="381"/>
      <c r="G89" s="381"/>
      <c r="H89" s="381"/>
      <c r="I89" s="381"/>
      <c r="J89" s="381"/>
      <c r="K89" s="381"/>
      <c r="L89" s="381"/>
      <c r="M89" s="381"/>
      <c r="N89" s="381"/>
      <c r="O89" s="381"/>
      <c r="P89" s="381"/>
      <c r="Q89" s="381"/>
      <c r="R89" s="381"/>
      <c r="S89" s="381"/>
    </row>
    <row r="90" spans="1:19">
      <c r="A90" s="381"/>
      <c r="B90" s="381"/>
      <c r="C90" s="381"/>
      <c r="D90" s="381"/>
      <c r="E90" s="381"/>
      <c r="F90" s="381"/>
      <c r="G90" s="381"/>
      <c r="H90" s="381"/>
      <c r="I90" s="381"/>
      <c r="J90" s="381"/>
      <c r="K90" s="381"/>
      <c r="L90" s="381"/>
      <c r="M90" s="381"/>
      <c r="N90" s="381"/>
      <c r="O90" s="381"/>
      <c r="P90" s="381"/>
      <c r="Q90" s="381"/>
      <c r="R90" s="381"/>
      <c r="S90" s="381"/>
    </row>
    <row r="91" spans="1:19">
      <c r="A91" s="381"/>
      <c r="B91" s="381"/>
      <c r="C91" s="381"/>
      <c r="D91" s="381"/>
      <c r="E91" s="381"/>
      <c r="F91" s="381"/>
      <c r="G91" s="381"/>
      <c r="H91" s="381"/>
      <c r="I91" s="381"/>
      <c r="J91" s="381"/>
      <c r="K91" s="381"/>
      <c r="L91" s="381"/>
      <c r="M91" s="381"/>
      <c r="N91" s="381"/>
      <c r="O91" s="381"/>
      <c r="P91" s="381"/>
      <c r="Q91" s="381"/>
      <c r="R91" s="381"/>
      <c r="S91" s="381"/>
    </row>
    <row r="92" spans="1:19">
      <c r="A92" s="381"/>
      <c r="B92" s="381"/>
      <c r="C92" s="381"/>
      <c r="D92" s="381"/>
      <c r="E92" s="381"/>
      <c r="F92" s="381"/>
      <c r="G92" s="381"/>
      <c r="H92" s="381"/>
      <c r="I92" s="381"/>
      <c r="J92" s="381"/>
      <c r="K92" s="381"/>
      <c r="L92" s="381"/>
      <c r="M92" s="381"/>
      <c r="N92" s="381"/>
      <c r="O92" s="381"/>
      <c r="P92" s="381"/>
      <c r="Q92" s="381"/>
      <c r="R92" s="381"/>
      <c r="S92" s="381"/>
    </row>
    <row r="93" spans="1:19">
      <c r="A93" s="381"/>
      <c r="B93" s="381"/>
      <c r="C93" s="381"/>
      <c r="D93" s="381"/>
      <c r="E93" s="381"/>
      <c r="F93" s="381"/>
      <c r="G93" s="381"/>
      <c r="H93" s="381"/>
      <c r="I93" s="381"/>
      <c r="J93" s="381"/>
      <c r="K93" s="381"/>
      <c r="L93" s="381"/>
      <c r="M93" s="381"/>
      <c r="N93" s="381"/>
      <c r="O93" s="381"/>
      <c r="P93" s="381"/>
      <c r="Q93" s="381"/>
      <c r="R93" s="381"/>
      <c r="S93" s="381"/>
    </row>
    <row r="94" spans="1:19">
      <c r="A94" s="381"/>
      <c r="B94" s="381"/>
      <c r="C94" s="381"/>
      <c r="D94" s="381"/>
      <c r="E94" s="381"/>
      <c r="F94" s="381"/>
      <c r="G94" s="381"/>
      <c r="H94" s="381"/>
      <c r="I94" s="381"/>
      <c r="J94" s="381"/>
      <c r="K94" s="381"/>
      <c r="L94" s="381"/>
      <c r="M94" s="381"/>
      <c r="N94" s="381"/>
      <c r="O94" s="381"/>
      <c r="P94" s="381"/>
      <c r="Q94" s="381"/>
      <c r="R94" s="381"/>
      <c r="S94" s="381"/>
    </row>
    <row r="95" spans="1:19">
      <c r="A95" s="381"/>
      <c r="B95" s="381"/>
      <c r="C95" s="381"/>
      <c r="D95" s="381"/>
      <c r="E95" s="381"/>
      <c r="F95" s="381"/>
      <c r="G95" s="381"/>
      <c r="H95" s="381"/>
      <c r="I95" s="381"/>
      <c r="J95" s="381"/>
      <c r="K95" s="381"/>
      <c r="L95" s="381"/>
      <c r="M95" s="381"/>
      <c r="N95" s="381"/>
      <c r="O95" s="381"/>
      <c r="P95" s="381"/>
      <c r="Q95" s="381"/>
      <c r="R95" s="381"/>
      <c r="S95" s="381"/>
    </row>
    <row r="96" spans="1:19">
      <c r="A96" s="381"/>
      <c r="B96" s="381"/>
      <c r="C96" s="381"/>
      <c r="D96" s="381"/>
      <c r="E96" s="381"/>
      <c r="F96" s="381"/>
      <c r="G96" s="381"/>
      <c r="H96" s="381"/>
      <c r="I96" s="381"/>
      <c r="J96" s="381"/>
      <c r="K96" s="381"/>
      <c r="L96" s="381"/>
      <c r="M96" s="381"/>
      <c r="N96" s="381"/>
      <c r="O96" s="381"/>
      <c r="P96" s="381"/>
      <c r="Q96" s="381"/>
      <c r="R96" s="381"/>
      <c r="S96" s="381"/>
    </row>
    <row r="97" spans="1:19">
      <c r="A97" s="381"/>
      <c r="B97" s="381"/>
      <c r="C97" s="381"/>
      <c r="D97" s="381"/>
      <c r="E97" s="381"/>
      <c r="F97" s="381"/>
      <c r="G97" s="381"/>
      <c r="H97" s="381"/>
      <c r="I97" s="381"/>
      <c r="J97" s="381"/>
      <c r="K97" s="381"/>
      <c r="L97" s="381"/>
      <c r="M97" s="381"/>
      <c r="N97" s="381"/>
      <c r="O97" s="381"/>
      <c r="P97" s="381"/>
      <c r="Q97" s="381"/>
      <c r="R97" s="381"/>
      <c r="S97" s="381"/>
    </row>
    <row r="98" spans="1:19">
      <c r="A98" s="381"/>
      <c r="B98" s="381"/>
      <c r="C98" s="381"/>
      <c r="D98" s="381"/>
      <c r="E98" s="381"/>
      <c r="F98" s="381"/>
      <c r="G98" s="381"/>
      <c r="H98" s="381"/>
      <c r="I98" s="381"/>
      <c r="J98" s="381"/>
      <c r="K98" s="381"/>
      <c r="L98" s="381"/>
      <c r="M98" s="381"/>
      <c r="N98" s="381"/>
      <c r="O98" s="381"/>
      <c r="P98" s="381"/>
      <c r="Q98" s="381"/>
      <c r="R98" s="381"/>
      <c r="S98" s="381"/>
    </row>
    <row r="99" spans="1:19">
      <c r="A99" s="381"/>
      <c r="B99" s="381"/>
      <c r="C99" s="381"/>
      <c r="D99" s="381"/>
      <c r="E99" s="381"/>
      <c r="F99" s="381"/>
      <c r="G99" s="381"/>
      <c r="H99" s="381"/>
      <c r="I99" s="381"/>
      <c r="J99" s="381"/>
      <c r="K99" s="381"/>
      <c r="L99" s="381"/>
      <c r="M99" s="381"/>
      <c r="N99" s="381"/>
      <c r="O99" s="381"/>
      <c r="P99" s="381"/>
      <c r="Q99" s="381"/>
      <c r="R99" s="381"/>
      <c r="S99" s="381"/>
    </row>
    <row r="100" spans="1:19">
      <c r="A100" s="381"/>
      <c r="B100" s="381"/>
      <c r="C100" s="381"/>
      <c r="D100" s="381"/>
      <c r="E100" s="381"/>
      <c r="F100" s="381"/>
      <c r="G100" s="381"/>
      <c r="H100" s="381"/>
      <c r="I100" s="381"/>
      <c r="J100" s="381"/>
      <c r="K100" s="381"/>
      <c r="L100" s="381"/>
      <c r="M100" s="381"/>
      <c r="N100" s="381"/>
      <c r="O100" s="381"/>
      <c r="P100" s="381"/>
      <c r="Q100" s="381"/>
      <c r="R100" s="381"/>
      <c r="S100" s="381"/>
    </row>
    <row r="101" spans="1:19">
      <c r="A101" s="381"/>
      <c r="B101" s="381"/>
      <c r="C101" s="381"/>
      <c r="D101" s="381"/>
      <c r="E101" s="381"/>
      <c r="F101" s="381"/>
      <c r="G101" s="381"/>
      <c r="H101" s="381"/>
      <c r="I101" s="381"/>
      <c r="J101" s="381"/>
      <c r="K101" s="381"/>
      <c r="L101" s="381"/>
      <c r="M101" s="381"/>
      <c r="N101" s="381"/>
      <c r="O101" s="381"/>
      <c r="P101" s="381"/>
      <c r="Q101" s="381"/>
      <c r="R101" s="381"/>
      <c r="S101" s="381"/>
    </row>
    <row r="102" spans="1:19">
      <c r="A102" s="381"/>
      <c r="B102" s="381"/>
      <c r="C102" s="381"/>
      <c r="D102" s="381"/>
      <c r="E102" s="381"/>
      <c r="F102" s="381"/>
      <c r="G102" s="381"/>
      <c r="H102" s="381"/>
      <c r="I102" s="381"/>
      <c r="J102" s="381"/>
      <c r="K102" s="381"/>
      <c r="L102" s="381"/>
      <c r="M102" s="381"/>
      <c r="N102" s="381"/>
      <c r="O102" s="381"/>
      <c r="P102" s="381"/>
      <c r="Q102" s="381"/>
      <c r="R102" s="381"/>
      <c r="S102" s="381"/>
    </row>
    <row r="103" spans="1:19">
      <c r="A103" s="381"/>
      <c r="B103" s="381"/>
      <c r="C103" s="381"/>
      <c r="D103" s="381"/>
      <c r="E103" s="381"/>
      <c r="F103" s="381"/>
      <c r="G103" s="381"/>
      <c r="H103" s="381"/>
      <c r="I103" s="381"/>
      <c r="J103" s="381"/>
      <c r="K103" s="381"/>
      <c r="L103" s="381"/>
      <c r="M103" s="381"/>
      <c r="N103" s="381"/>
      <c r="O103" s="381"/>
      <c r="P103" s="381"/>
      <c r="Q103" s="381"/>
      <c r="R103" s="381"/>
      <c r="S103" s="381"/>
    </row>
    <row r="104" spans="1:19">
      <c r="A104" s="381"/>
      <c r="B104" s="381"/>
      <c r="C104" s="381"/>
      <c r="D104" s="381"/>
      <c r="E104" s="381"/>
      <c r="F104" s="381"/>
      <c r="G104" s="381"/>
      <c r="H104" s="381"/>
      <c r="I104" s="381"/>
      <c r="J104" s="381"/>
      <c r="K104" s="381"/>
      <c r="L104" s="381"/>
      <c r="M104" s="381"/>
      <c r="N104" s="381"/>
      <c r="O104" s="381"/>
      <c r="P104" s="381"/>
      <c r="Q104" s="381"/>
      <c r="R104" s="381"/>
      <c r="S104" s="381"/>
    </row>
    <row r="105" spans="1:19">
      <c r="A105" s="381"/>
      <c r="B105" s="381"/>
      <c r="C105" s="381"/>
      <c r="D105" s="381"/>
      <c r="E105" s="381"/>
      <c r="F105" s="381"/>
      <c r="G105" s="381"/>
      <c r="H105" s="381"/>
      <c r="I105" s="381"/>
      <c r="J105" s="381"/>
      <c r="K105" s="381"/>
      <c r="L105" s="381"/>
      <c r="M105" s="381"/>
      <c r="N105" s="381"/>
      <c r="O105" s="381"/>
      <c r="P105" s="381"/>
      <c r="Q105" s="381"/>
      <c r="R105" s="381"/>
      <c r="S105" s="381"/>
    </row>
    <row r="106" spans="1:19">
      <c r="A106" s="381"/>
      <c r="B106" s="381"/>
      <c r="C106" s="381"/>
      <c r="D106" s="381"/>
      <c r="E106" s="381"/>
      <c r="F106" s="381"/>
      <c r="G106" s="381"/>
      <c r="H106" s="381"/>
      <c r="I106" s="381"/>
      <c r="J106" s="381"/>
      <c r="K106" s="381"/>
      <c r="L106" s="381"/>
      <c r="M106" s="381"/>
      <c r="N106" s="381"/>
      <c r="O106" s="381"/>
      <c r="P106" s="381"/>
      <c r="Q106" s="381"/>
      <c r="R106" s="381"/>
      <c r="S106" s="381"/>
    </row>
    <row r="107" spans="1:19">
      <c r="A107" s="381"/>
      <c r="B107" s="381"/>
      <c r="C107" s="381"/>
      <c r="D107" s="381"/>
      <c r="E107" s="381"/>
      <c r="F107" s="381"/>
      <c r="G107" s="381"/>
      <c r="H107" s="381"/>
      <c r="I107" s="381"/>
      <c r="J107" s="381"/>
      <c r="K107" s="381"/>
      <c r="L107" s="381"/>
      <c r="M107" s="381"/>
      <c r="N107" s="381"/>
      <c r="O107" s="381"/>
      <c r="P107" s="381"/>
      <c r="Q107" s="381"/>
      <c r="R107" s="381"/>
      <c r="S107" s="381"/>
    </row>
    <row r="108" spans="1:19">
      <c r="A108" s="381"/>
      <c r="B108" s="381"/>
      <c r="C108" s="381"/>
      <c r="D108" s="381"/>
      <c r="E108" s="381"/>
      <c r="F108" s="381"/>
      <c r="G108" s="381"/>
      <c r="H108" s="381"/>
      <c r="I108" s="381"/>
      <c r="J108" s="381"/>
      <c r="K108" s="381"/>
      <c r="L108" s="381"/>
      <c r="M108" s="381"/>
      <c r="N108" s="381"/>
      <c r="O108" s="381"/>
      <c r="P108" s="381"/>
      <c r="Q108" s="381"/>
      <c r="R108" s="381"/>
      <c r="S108" s="381"/>
    </row>
    <row r="109" spans="1:19">
      <c r="A109" s="381"/>
      <c r="B109" s="381"/>
      <c r="C109" s="381"/>
      <c r="D109" s="381"/>
      <c r="E109" s="381"/>
      <c r="F109" s="381"/>
      <c r="G109" s="381"/>
      <c r="H109" s="381"/>
      <c r="I109" s="381"/>
      <c r="J109" s="381"/>
      <c r="K109" s="381"/>
      <c r="L109" s="381"/>
      <c r="M109" s="381"/>
      <c r="N109" s="381"/>
      <c r="O109" s="381"/>
      <c r="P109" s="381"/>
      <c r="Q109" s="381"/>
      <c r="R109" s="381"/>
      <c r="S109" s="381"/>
    </row>
    <row r="110" spans="1:19">
      <c r="A110" s="381"/>
      <c r="B110" s="381"/>
      <c r="C110" s="381"/>
      <c r="D110" s="381"/>
      <c r="E110" s="381"/>
      <c r="F110" s="381"/>
      <c r="G110" s="381"/>
      <c r="H110" s="381"/>
      <c r="I110" s="381"/>
      <c r="J110" s="381"/>
      <c r="K110" s="381"/>
      <c r="L110" s="381"/>
      <c r="M110" s="381"/>
      <c r="N110" s="381"/>
      <c r="O110" s="381"/>
      <c r="P110" s="381"/>
      <c r="Q110" s="381"/>
      <c r="R110" s="381"/>
      <c r="S110" s="381"/>
    </row>
    <row r="111" spans="1:19">
      <c r="A111" s="381"/>
      <c r="B111" s="381"/>
      <c r="C111" s="381"/>
      <c r="D111" s="381"/>
      <c r="E111" s="381"/>
      <c r="F111" s="381"/>
      <c r="G111" s="381"/>
      <c r="H111" s="381"/>
      <c r="I111" s="381"/>
      <c r="J111" s="381"/>
      <c r="K111" s="381"/>
      <c r="L111" s="381"/>
      <c r="M111" s="381"/>
      <c r="N111" s="381"/>
      <c r="O111" s="381"/>
      <c r="P111" s="381"/>
      <c r="Q111" s="381"/>
      <c r="R111" s="381"/>
      <c r="S111" s="381"/>
    </row>
    <row r="112" spans="1:19">
      <c r="A112" s="381"/>
      <c r="B112" s="381"/>
      <c r="C112" s="381"/>
      <c r="D112" s="381"/>
      <c r="E112" s="381"/>
      <c r="F112" s="381"/>
      <c r="G112" s="381"/>
      <c r="H112" s="381"/>
      <c r="I112" s="381"/>
      <c r="J112" s="381"/>
      <c r="K112" s="381"/>
      <c r="L112" s="381"/>
      <c r="M112" s="381"/>
      <c r="N112" s="381"/>
      <c r="O112" s="381"/>
      <c r="P112" s="381"/>
      <c r="Q112" s="381"/>
      <c r="R112" s="381"/>
      <c r="S112" s="381"/>
    </row>
    <row r="113" spans="1:19">
      <c r="A113" s="381"/>
      <c r="B113" s="381"/>
      <c r="C113" s="381"/>
      <c r="D113" s="381"/>
      <c r="E113" s="381"/>
      <c r="F113" s="381"/>
      <c r="G113" s="381"/>
      <c r="H113" s="381"/>
      <c r="I113" s="381"/>
      <c r="J113" s="381"/>
      <c r="K113" s="381"/>
      <c r="L113" s="381"/>
      <c r="M113" s="381"/>
      <c r="N113" s="381"/>
      <c r="O113" s="381"/>
      <c r="P113" s="381"/>
      <c r="Q113" s="381"/>
      <c r="R113" s="381"/>
      <c r="S113" s="381"/>
    </row>
    <row r="114" spans="1:19">
      <c r="A114" s="381"/>
      <c r="B114" s="381"/>
      <c r="C114" s="381"/>
      <c r="D114" s="381"/>
      <c r="E114" s="381"/>
      <c r="F114" s="381"/>
      <c r="G114" s="381"/>
      <c r="H114" s="381"/>
      <c r="I114" s="381"/>
      <c r="J114" s="381"/>
      <c r="K114" s="381"/>
      <c r="L114" s="381"/>
      <c r="M114" s="381"/>
      <c r="N114" s="381"/>
      <c r="O114" s="381"/>
      <c r="P114" s="381"/>
      <c r="Q114" s="381"/>
      <c r="R114" s="381"/>
      <c r="S114" s="381"/>
    </row>
    <row r="115" spans="1:19">
      <c r="A115" s="381"/>
      <c r="B115" s="381"/>
      <c r="C115" s="381"/>
      <c r="D115" s="381"/>
      <c r="E115" s="381"/>
      <c r="F115" s="381"/>
      <c r="G115" s="381"/>
      <c r="H115" s="381"/>
      <c r="I115" s="381"/>
      <c r="J115" s="381"/>
      <c r="K115" s="381"/>
      <c r="L115" s="381"/>
      <c r="M115" s="381"/>
      <c r="N115" s="381"/>
      <c r="O115" s="381"/>
      <c r="P115" s="381"/>
      <c r="Q115" s="381"/>
      <c r="R115" s="381"/>
      <c r="S115" s="381"/>
    </row>
    <row r="116" spans="1:19">
      <c r="A116" s="381"/>
      <c r="B116" s="381"/>
      <c r="C116" s="381"/>
      <c r="D116" s="381"/>
      <c r="E116" s="381"/>
      <c r="F116" s="381"/>
      <c r="G116" s="381"/>
      <c r="H116" s="381"/>
      <c r="I116" s="381"/>
      <c r="J116" s="381"/>
      <c r="K116" s="381"/>
      <c r="L116" s="381"/>
      <c r="M116" s="381"/>
      <c r="N116" s="381"/>
      <c r="O116" s="381"/>
      <c r="P116" s="381"/>
      <c r="Q116" s="381"/>
      <c r="R116" s="381"/>
      <c r="S116" s="381"/>
    </row>
    <row r="117" spans="1:19">
      <c r="A117" s="381"/>
      <c r="B117" s="381"/>
      <c r="C117" s="381"/>
      <c r="D117" s="381"/>
      <c r="E117" s="381"/>
      <c r="F117" s="381"/>
      <c r="G117" s="381"/>
      <c r="H117" s="381"/>
      <c r="I117" s="381"/>
      <c r="J117" s="381"/>
      <c r="K117" s="381"/>
      <c r="L117" s="381"/>
      <c r="M117" s="381"/>
      <c r="N117" s="381"/>
      <c r="O117" s="381"/>
      <c r="P117" s="381"/>
      <c r="Q117" s="381"/>
      <c r="R117" s="381"/>
      <c r="S117" s="381"/>
    </row>
    <row r="118" spans="1:19">
      <c r="A118" s="381"/>
      <c r="B118" s="381"/>
      <c r="C118" s="381"/>
      <c r="D118" s="381"/>
      <c r="E118" s="381"/>
      <c r="F118" s="381"/>
      <c r="G118" s="381"/>
      <c r="H118" s="381"/>
      <c r="I118" s="381"/>
      <c r="J118" s="381"/>
      <c r="K118" s="381"/>
      <c r="L118" s="381"/>
      <c r="M118" s="381"/>
      <c r="N118" s="381"/>
      <c r="O118" s="381"/>
      <c r="P118" s="381"/>
      <c r="Q118" s="381"/>
      <c r="R118" s="381"/>
      <c r="S118" s="381"/>
    </row>
    <row r="119" spans="1:19">
      <c r="A119" s="381"/>
      <c r="B119" s="381"/>
      <c r="C119" s="381"/>
      <c r="D119" s="381"/>
      <c r="E119" s="381"/>
      <c r="F119" s="381"/>
      <c r="G119" s="381"/>
      <c r="H119" s="381"/>
      <c r="I119" s="381"/>
      <c r="J119" s="381"/>
      <c r="K119" s="381"/>
      <c r="L119" s="381"/>
      <c r="M119" s="381"/>
      <c r="N119" s="381"/>
      <c r="O119" s="381"/>
      <c r="P119" s="381"/>
      <c r="Q119" s="381"/>
      <c r="R119" s="381"/>
      <c r="S119" s="381"/>
    </row>
    <row r="120" spans="1:19">
      <c r="A120" s="381"/>
      <c r="B120" s="381"/>
      <c r="C120" s="381"/>
      <c r="D120" s="381"/>
      <c r="E120" s="381"/>
      <c r="F120" s="381"/>
      <c r="G120" s="381"/>
      <c r="H120" s="381"/>
      <c r="I120" s="381"/>
      <c r="J120" s="381"/>
      <c r="K120" s="381"/>
      <c r="L120" s="381"/>
      <c r="M120" s="381"/>
      <c r="N120" s="381"/>
      <c r="O120" s="381"/>
      <c r="P120" s="381"/>
      <c r="Q120" s="381"/>
      <c r="R120" s="381"/>
      <c r="S120" s="381"/>
    </row>
    <row r="121" spans="1:19">
      <c r="A121" s="381"/>
      <c r="B121" s="381"/>
      <c r="C121" s="381"/>
      <c r="D121" s="381"/>
      <c r="E121" s="381"/>
      <c r="F121" s="381"/>
      <c r="G121" s="381"/>
      <c r="H121" s="381"/>
      <c r="I121" s="381"/>
      <c r="J121" s="381"/>
      <c r="K121" s="381"/>
      <c r="L121" s="381"/>
      <c r="M121" s="381"/>
      <c r="N121" s="381"/>
      <c r="O121" s="381"/>
      <c r="P121" s="381"/>
      <c r="Q121" s="381"/>
      <c r="R121" s="381"/>
      <c r="S121" s="381"/>
    </row>
    <row r="122" spans="1:19">
      <c r="A122" s="381"/>
      <c r="B122" s="381"/>
      <c r="C122" s="381"/>
      <c r="D122" s="381"/>
      <c r="E122" s="381"/>
      <c r="F122" s="381"/>
      <c r="G122" s="381"/>
      <c r="H122" s="381"/>
      <c r="I122" s="381"/>
      <c r="J122" s="381"/>
      <c r="K122" s="381"/>
      <c r="L122" s="381"/>
      <c r="M122" s="381"/>
      <c r="N122" s="381"/>
      <c r="O122" s="381"/>
      <c r="P122" s="381"/>
      <c r="Q122" s="381"/>
      <c r="R122" s="381"/>
      <c r="S122" s="381"/>
    </row>
    <row r="123" spans="1:19">
      <c r="A123" s="381"/>
      <c r="B123" s="381"/>
      <c r="C123" s="381"/>
      <c r="D123" s="381"/>
      <c r="E123" s="381"/>
      <c r="F123" s="381"/>
      <c r="G123" s="381"/>
      <c r="H123" s="381"/>
      <c r="I123" s="381"/>
      <c r="J123" s="381"/>
      <c r="K123" s="381"/>
      <c r="L123" s="381"/>
      <c r="M123" s="381"/>
      <c r="N123" s="381"/>
      <c r="O123" s="381"/>
      <c r="P123" s="381"/>
      <c r="Q123" s="381"/>
      <c r="R123" s="381"/>
      <c r="S123" s="381"/>
    </row>
    <row r="124" spans="1:19">
      <c r="A124" s="381"/>
      <c r="B124" s="381"/>
      <c r="C124" s="381"/>
      <c r="D124" s="381"/>
      <c r="E124" s="381"/>
      <c r="F124" s="381"/>
      <c r="G124" s="381"/>
      <c r="H124" s="381"/>
      <c r="I124" s="381"/>
      <c r="J124" s="381"/>
      <c r="K124" s="381"/>
      <c r="L124" s="381"/>
      <c r="M124" s="381"/>
      <c r="N124" s="381"/>
      <c r="O124" s="381"/>
      <c r="P124" s="381"/>
      <c r="Q124" s="381"/>
      <c r="R124" s="381"/>
      <c r="S124" s="381"/>
    </row>
    <row r="125" spans="1:19">
      <c r="A125" s="381"/>
      <c r="B125" s="381"/>
      <c r="C125" s="381"/>
      <c r="D125" s="381"/>
      <c r="E125" s="381"/>
      <c r="F125" s="381"/>
      <c r="G125" s="381"/>
      <c r="H125" s="381"/>
      <c r="I125" s="381"/>
      <c r="J125" s="381"/>
      <c r="K125" s="381"/>
      <c r="L125" s="381"/>
      <c r="M125" s="381"/>
      <c r="N125" s="381"/>
      <c r="O125" s="381"/>
      <c r="P125" s="381"/>
      <c r="Q125" s="381"/>
      <c r="R125" s="381"/>
      <c r="S125" s="381"/>
    </row>
    <row r="126" spans="1:19">
      <c r="A126" s="381"/>
      <c r="B126" s="381"/>
      <c r="C126" s="381"/>
      <c r="D126" s="381"/>
      <c r="E126" s="381"/>
      <c r="F126" s="381"/>
      <c r="G126" s="381"/>
      <c r="H126" s="381"/>
      <c r="I126" s="381"/>
      <c r="J126" s="381"/>
      <c r="K126" s="381"/>
      <c r="L126" s="381"/>
      <c r="M126" s="381"/>
      <c r="N126" s="381"/>
      <c r="O126" s="381"/>
      <c r="P126" s="381"/>
      <c r="Q126" s="381"/>
      <c r="R126" s="381"/>
      <c r="S126" s="381"/>
    </row>
    <row r="127" spans="1:19">
      <c r="A127" s="381"/>
      <c r="B127" s="381"/>
      <c r="C127" s="381"/>
      <c r="D127" s="381"/>
      <c r="E127" s="381"/>
      <c r="F127" s="381"/>
      <c r="G127" s="381"/>
      <c r="H127" s="381"/>
      <c r="I127" s="381"/>
      <c r="J127" s="381"/>
      <c r="K127" s="381"/>
      <c r="L127" s="381"/>
      <c r="M127" s="381"/>
      <c r="N127" s="381"/>
      <c r="O127" s="381"/>
      <c r="P127" s="381"/>
      <c r="Q127" s="381"/>
      <c r="R127" s="381"/>
      <c r="S127" s="381"/>
    </row>
    <row r="128" spans="1:19">
      <c r="A128" s="381"/>
      <c r="B128" s="381"/>
      <c r="C128" s="381"/>
      <c r="D128" s="381"/>
      <c r="E128" s="381"/>
      <c r="F128" s="381"/>
      <c r="G128" s="381"/>
      <c r="H128" s="381"/>
      <c r="I128" s="381"/>
      <c r="J128" s="381"/>
      <c r="K128" s="381"/>
      <c r="L128" s="381"/>
      <c r="M128" s="381"/>
      <c r="N128" s="381"/>
      <c r="O128" s="381"/>
      <c r="P128" s="381"/>
      <c r="Q128" s="381"/>
      <c r="R128" s="381"/>
      <c r="S128" s="381"/>
    </row>
    <row r="129" spans="1:19">
      <c r="A129" s="381"/>
      <c r="B129" s="381"/>
      <c r="C129" s="381"/>
      <c r="D129" s="381"/>
      <c r="E129" s="381"/>
      <c r="F129" s="381"/>
      <c r="G129" s="381"/>
      <c r="H129" s="381"/>
      <c r="I129" s="381"/>
      <c r="J129" s="381"/>
      <c r="K129" s="381"/>
      <c r="L129" s="381"/>
      <c r="M129" s="381"/>
      <c r="N129" s="381"/>
      <c r="O129" s="381"/>
      <c r="P129" s="381"/>
      <c r="Q129" s="381"/>
      <c r="R129" s="381"/>
      <c r="S129" s="381"/>
    </row>
    <row r="130" spans="1:19">
      <c r="A130" s="381"/>
      <c r="B130" s="381"/>
      <c r="C130" s="381"/>
      <c r="D130" s="381"/>
      <c r="E130" s="381"/>
      <c r="F130" s="381"/>
      <c r="G130" s="381"/>
      <c r="H130" s="381"/>
      <c r="I130" s="381"/>
      <c r="J130" s="381"/>
      <c r="K130" s="381"/>
      <c r="L130" s="381"/>
      <c r="M130" s="381"/>
      <c r="N130" s="381"/>
      <c r="O130" s="381"/>
      <c r="P130" s="381"/>
      <c r="Q130" s="381"/>
      <c r="R130" s="381"/>
      <c r="S130" s="381"/>
    </row>
    <row r="131" spans="1:19">
      <c r="A131" s="381"/>
      <c r="B131" s="381"/>
      <c r="C131" s="381"/>
      <c r="D131" s="381"/>
      <c r="E131" s="381"/>
      <c r="F131" s="381"/>
      <c r="G131" s="381"/>
      <c r="H131" s="381"/>
      <c r="I131" s="381"/>
      <c r="J131" s="381"/>
      <c r="K131" s="381"/>
      <c r="L131" s="381"/>
      <c r="M131" s="381"/>
      <c r="N131" s="381"/>
      <c r="O131" s="381"/>
      <c r="P131" s="381"/>
      <c r="Q131" s="381"/>
      <c r="R131" s="381"/>
      <c r="S131" s="381"/>
    </row>
    <row r="132" spans="1:19">
      <c r="A132" s="381"/>
      <c r="B132" s="381"/>
      <c r="C132" s="381"/>
      <c r="D132" s="381"/>
      <c r="E132" s="381"/>
      <c r="F132" s="381"/>
      <c r="G132" s="381"/>
      <c r="H132" s="381"/>
      <c r="I132" s="381"/>
      <c r="J132" s="381"/>
      <c r="K132" s="381"/>
      <c r="L132" s="381"/>
      <c r="M132" s="381"/>
      <c r="N132" s="381"/>
      <c r="O132" s="381"/>
      <c r="P132" s="381"/>
      <c r="Q132" s="381"/>
      <c r="R132" s="381"/>
      <c r="S132" s="381"/>
    </row>
    <row r="133" spans="1:19">
      <c r="A133" s="381"/>
      <c r="B133" s="381"/>
      <c r="C133" s="381"/>
      <c r="D133" s="381"/>
      <c r="E133" s="381"/>
      <c r="F133" s="381"/>
      <c r="G133" s="381"/>
      <c r="H133" s="381"/>
      <c r="I133" s="381"/>
      <c r="J133" s="381"/>
      <c r="K133" s="381"/>
      <c r="L133" s="381"/>
      <c r="M133" s="381"/>
      <c r="N133" s="381"/>
      <c r="O133" s="381"/>
      <c r="P133" s="381"/>
      <c r="Q133" s="381"/>
      <c r="R133" s="381"/>
      <c r="S133" s="381"/>
    </row>
    <row r="134" spans="1:19">
      <c r="A134" s="381"/>
      <c r="B134" s="381"/>
      <c r="C134" s="381"/>
      <c r="D134" s="381"/>
      <c r="E134" s="381"/>
      <c r="F134" s="381"/>
      <c r="G134" s="381"/>
      <c r="H134" s="381"/>
      <c r="I134" s="381"/>
      <c r="J134" s="381"/>
      <c r="K134" s="381"/>
      <c r="L134" s="381"/>
      <c r="M134" s="381"/>
      <c r="N134" s="381"/>
      <c r="O134" s="381"/>
      <c r="P134" s="381"/>
      <c r="Q134" s="381"/>
      <c r="R134" s="381"/>
      <c r="S134" s="381"/>
    </row>
    <row r="135" spans="1:19">
      <c r="A135" s="381"/>
      <c r="B135" s="381"/>
      <c r="C135" s="381"/>
      <c r="D135" s="381"/>
      <c r="E135" s="381"/>
      <c r="F135" s="381"/>
      <c r="G135" s="381"/>
      <c r="H135" s="381"/>
      <c r="I135" s="381"/>
      <c r="J135" s="381"/>
      <c r="K135" s="381"/>
      <c r="L135" s="381"/>
      <c r="M135" s="381"/>
      <c r="N135" s="381"/>
      <c r="O135" s="381"/>
      <c r="P135" s="381"/>
      <c r="Q135" s="381"/>
      <c r="R135" s="381"/>
      <c r="S135" s="381"/>
    </row>
    <row r="136" spans="1:19">
      <c r="A136" s="381"/>
      <c r="B136" s="381"/>
      <c r="C136" s="381"/>
      <c r="D136" s="381"/>
      <c r="E136" s="381"/>
      <c r="F136" s="381"/>
      <c r="G136" s="381"/>
      <c r="H136" s="381"/>
      <c r="I136" s="381"/>
      <c r="J136" s="381"/>
      <c r="K136" s="381"/>
      <c r="L136" s="381"/>
      <c r="M136" s="381"/>
      <c r="N136" s="381"/>
      <c r="O136" s="381"/>
      <c r="P136" s="381"/>
      <c r="Q136" s="381"/>
      <c r="R136" s="381"/>
      <c r="S136" s="381"/>
    </row>
    <row r="137" spans="1:19">
      <c r="A137" s="381"/>
      <c r="B137" s="381"/>
      <c r="C137" s="381"/>
      <c r="D137" s="381"/>
      <c r="E137" s="381"/>
      <c r="F137" s="381"/>
      <c r="G137" s="381"/>
      <c r="H137" s="381"/>
      <c r="I137" s="381"/>
      <c r="J137" s="381"/>
      <c r="K137" s="381"/>
      <c r="L137" s="381"/>
      <c r="M137" s="381"/>
      <c r="N137" s="381"/>
      <c r="O137" s="381"/>
      <c r="P137" s="381"/>
      <c r="Q137" s="381"/>
      <c r="R137" s="381"/>
      <c r="S137" s="381"/>
    </row>
    <row r="138" spans="1:19">
      <c r="A138" s="381"/>
      <c r="B138" s="381"/>
      <c r="C138" s="381"/>
      <c r="D138" s="381"/>
      <c r="E138" s="381"/>
      <c r="F138" s="381"/>
      <c r="G138" s="381"/>
      <c r="H138" s="381"/>
      <c r="I138" s="381"/>
      <c r="J138" s="381"/>
      <c r="K138" s="381"/>
      <c r="L138" s="381"/>
      <c r="M138" s="381"/>
      <c r="N138" s="381"/>
      <c r="O138" s="381"/>
      <c r="P138" s="381"/>
      <c r="Q138" s="381"/>
      <c r="R138" s="381"/>
      <c r="S138" s="381"/>
    </row>
    <row r="139" spans="1:19" ht="21" hidden="1" customHeight="1">
      <c r="A139" s="381"/>
      <c r="B139" s="381"/>
      <c r="C139" s="381"/>
      <c r="D139" s="381"/>
      <c r="E139" s="381"/>
      <c r="F139" s="381"/>
      <c r="G139" s="381"/>
      <c r="H139" s="381"/>
      <c r="I139" s="381"/>
      <c r="J139" s="381"/>
      <c r="K139" s="381"/>
      <c r="L139" s="381"/>
      <c r="M139" s="381"/>
      <c r="N139" s="381"/>
      <c r="O139" s="381"/>
      <c r="P139" s="381"/>
      <c r="Q139" s="381"/>
      <c r="R139" s="381"/>
      <c r="S139" s="381"/>
    </row>
    <row r="140" spans="1:19" hidden="1">
      <c r="A140" s="381"/>
      <c r="B140" s="264" t="s">
        <v>734</v>
      </c>
      <c r="C140" s="474"/>
      <c r="D140" s="475"/>
      <c r="E140" s="475"/>
      <c r="F140" s="474"/>
      <c r="G140" s="474"/>
      <c r="H140" s="474"/>
      <c r="I140" s="474"/>
      <c r="J140" s="474"/>
      <c r="K140" s="474"/>
      <c r="L140" s="474"/>
      <c r="M140" s="474"/>
      <c r="N140" s="474"/>
      <c r="O140" s="474"/>
      <c r="P140" s="474"/>
      <c r="Q140" s="474"/>
      <c r="R140" s="474"/>
      <c r="S140" s="474"/>
    </row>
    <row r="141" spans="1:19" hidden="1">
      <c r="A141" s="381"/>
      <c r="B141" s="476" t="s">
        <v>717</v>
      </c>
      <c r="C141" s="477"/>
      <c r="D141" s="477"/>
      <c r="E141" s="477"/>
      <c r="F141" s="477"/>
      <c r="G141" s="478"/>
      <c r="H141" s="478"/>
      <c r="I141" s="478"/>
      <c r="J141" s="478"/>
      <c r="K141" s="478"/>
      <c r="L141" s="478"/>
      <c r="M141" s="478"/>
      <c r="N141" s="478"/>
      <c r="O141" s="478"/>
      <c r="P141" s="478"/>
      <c r="Q141" s="478"/>
      <c r="R141" s="478"/>
      <c r="S141" s="478"/>
    </row>
    <row r="142" spans="1:19" ht="15.75" hidden="1" thickBot="1">
      <c r="A142" s="381"/>
      <c r="B142" s="479" t="s">
        <v>718</v>
      </c>
      <c r="C142" s="261" t="s">
        <v>633</v>
      </c>
      <c r="D142" s="261" t="s">
        <v>634</v>
      </c>
      <c r="E142" s="261" t="s">
        <v>635</v>
      </c>
      <c r="F142" s="261" t="s">
        <v>636</v>
      </c>
      <c r="G142" s="262" t="s">
        <v>637</v>
      </c>
      <c r="H142" s="261" t="s">
        <v>638</v>
      </c>
      <c r="I142" s="261" t="s">
        <v>639</v>
      </c>
      <c r="J142" s="261">
        <v>405</v>
      </c>
      <c r="K142" s="261" t="s">
        <v>640</v>
      </c>
      <c r="L142" s="261" t="s">
        <v>641</v>
      </c>
      <c r="M142" s="261">
        <v>408</v>
      </c>
      <c r="N142" s="261" t="s">
        <v>642</v>
      </c>
      <c r="O142" s="261" t="s">
        <v>643</v>
      </c>
      <c r="P142" s="261" t="s">
        <v>644</v>
      </c>
      <c r="Q142" s="261" t="s">
        <v>645</v>
      </c>
      <c r="R142" s="261" t="s">
        <v>646</v>
      </c>
      <c r="S142" s="263" t="s">
        <v>647</v>
      </c>
    </row>
    <row r="143" spans="1:19" hidden="1">
      <c r="A143" s="381"/>
      <c r="B143" s="480" t="s">
        <v>735</v>
      </c>
      <c r="C143" s="481">
        <v>6.52</v>
      </c>
      <c r="D143" s="482">
        <v>6.93</v>
      </c>
      <c r="E143" s="481">
        <v>7.3</v>
      </c>
      <c r="F143" s="482">
        <v>12.33</v>
      </c>
      <c r="G143" s="481">
        <v>11</v>
      </c>
      <c r="H143" s="482">
        <v>13.81</v>
      </c>
      <c r="I143" s="481">
        <v>17.91</v>
      </c>
      <c r="J143" s="481">
        <v>17.16</v>
      </c>
      <c r="K143" s="482">
        <v>21.01</v>
      </c>
      <c r="L143" s="481">
        <v>25.71</v>
      </c>
      <c r="M143" s="481">
        <v>28.12</v>
      </c>
      <c r="N143" s="482">
        <v>11.5</v>
      </c>
      <c r="O143" s="481">
        <v>14.82</v>
      </c>
      <c r="P143" s="482">
        <v>14.84</v>
      </c>
      <c r="Q143" s="482">
        <v>12.12</v>
      </c>
      <c r="R143" s="481">
        <v>11</v>
      </c>
      <c r="S143" s="481">
        <v>14.02</v>
      </c>
    </row>
    <row r="144" spans="1:19" hidden="1">
      <c r="A144" s="381"/>
      <c r="B144" s="480" t="s">
        <v>736</v>
      </c>
      <c r="C144" s="481">
        <v>6.06</v>
      </c>
      <c r="D144" s="482">
        <v>6.48</v>
      </c>
      <c r="E144" s="481">
        <v>6.83</v>
      </c>
      <c r="F144" s="482">
        <v>11.53</v>
      </c>
      <c r="G144" s="481">
        <v>10.18</v>
      </c>
      <c r="H144" s="482">
        <v>12.91</v>
      </c>
      <c r="I144" s="481">
        <v>16.75</v>
      </c>
      <c r="J144" s="481">
        <v>16.04</v>
      </c>
      <c r="K144" s="482">
        <v>19.54</v>
      </c>
      <c r="L144" s="481">
        <v>23.78</v>
      </c>
      <c r="M144" s="481">
        <v>26.29</v>
      </c>
      <c r="N144" s="482">
        <v>10.75</v>
      </c>
      <c r="O144" s="481">
        <v>13.78</v>
      </c>
      <c r="P144" s="482">
        <v>13.88</v>
      </c>
      <c r="Q144" s="482">
        <v>11.33</v>
      </c>
      <c r="R144" s="481">
        <v>10.18</v>
      </c>
      <c r="S144" s="481">
        <v>13.04</v>
      </c>
    </row>
    <row r="145" spans="1:19" hidden="1">
      <c r="A145" s="381"/>
      <c r="B145" s="480" t="s">
        <v>716</v>
      </c>
      <c r="C145" s="481">
        <v>984.52</v>
      </c>
      <c r="D145" s="482">
        <v>1046.43</v>
      </c>
      <c r="E145" s="481">
        <v>1102.3</v>
      </c>
      <c r="F145" s="482">
        <v>1861.83</v>
      </c>
      <c r="G145" s="481">
        <v>1661</v>
      </c>
      <c r="H145" s="482">
        <v>2085.31</v>
      </c>
      <c r="I145" s="481">
        <v>2704.41</v>
      </c>
      <c r="J145" s="481">
        <v>2591.16</v>
      </c>
      <c r="K145" s="482">
        <v>3172.51</v>
      </c>
      <c r="L145" s="481">
        <v>3882.21</v>
      </c>
      <c r="M145" s="481">
        <v>4246.12</v>
      </c>
      <c r="N145" s="482">
        <v>1736.5</v>
      </c>
      <c r="O145" s="481">
        <v>2237.8200000000002</v>
      </c>
      <c r="P145" s="482">
        <v>2240.84</v>
      </c>
      <c r="Q145" s="482">
        <v>1830.12</v>
      </c>
      <c r="R145" s="481">
        <v>1661</v>
      </c>
      <c r="S145" s="481">
        <v>2117.02</v>
      </c>
    </row>
    <row r="146" spans="1:19" hidden="1">
      <c r="A146" s="381"/>
      <c r="B146" s="480"/>
      <c r="C146" s="481"/>
      <c r="D146" s="482"/>
      <c r="E146" s="481"/>
      <c r="F146" s="482"/>
      <c r="G146" s="481"/>
      <c r="H146" s="482"/>
      <c r="I146" s="481"/>
      <c r="J146" s="481"/>
      <c r="K146" s="482"/>
      <c r="L146" s="481"/>
      <c r="M146" s="481"/>
      <c r="N146" s="482"/>
      <c r="O146" s="481"/>
      <c r="P146" s="482"/>
      <c r="Q146" s="482"/>
      <c r="R146" s="481"/>
      <c r="S146" s="481"/>
    </row>
    <row r="147" spans="1:19" hidden="1">
      <c r="A147" s="381"/>
      <c r="B147" s="480"/>
      <c r="C147" s="481"/>
      <c r="D147" s="482"/>
      <c r="E147" s="481"/>
      <c r="F147" s="482"/>
      <c r="G147" s="481"/>
      <c r="H147" s="482"/>
      <c r="I147" s="481"/>
      <c r="J147" s="481"/>
      <c r="K147" s="482"/>
      <c r="L147" s="481"/>
      <c r="M147" s="481"/>
      <c r="N147" s="482"/>
      <c r="O147" s="481"/>
      <c r="P147" s="482"/>
      <c r="Q147" s="482"/>
      <c r="R147" s="481"/>
      <c r="S147" s="481"/>
    </row>
    <row r="148" spans="1:19" hidden="1">
      <c r="A148" s="381"/>
      <c r="B148" s="264" t="s">
        <v>732</v>
      </c>
      <c r="C148" s="264"/>
      <c r="D148" s="264"/>
      <c r="E148" s="264"/>
      <c r="F148" s="264"/>
      <c r="G148" s="264"/>
      <c r="H148" s="264"/>
      <c r="I148" s="264"/>
      <c r="J148" s="264"/>
      <c r="K148" s="264"/>
      <c r="L148" s="264"/>
      <c r="M148" s="264"/>
      <c r="N148" s="264"/>
      <c r="O148" s="264"/>
      <c r="P148" s="264"/>
      <c r="Q148" s="264"/>
      <c r="R148" s="264"/>
      <c r="S148" s="264"/>
    </row>
    <row r="149" spans="1:19" hidden="1">
      <c r="A149" s="381"/>
      <c r="B149" s="265" t="s">
        <v>5</v>
      </c>
      <c r="C149" s="266">
        <v>481</v>
      </c>
      <c r="D149" s="266">
        <v>482</v>
      </c>
      <c r="E149" s="266">
        <v>484</v>
      </c>
      <c r="F149" s="266">
        <v>401</v>
      </c>
      <c r="G149" s="266">
        <v>402</v>
      </c>
      <c r="H149" s="266">
        <v>403</v>
      </c>
      <c r="I149" s="266">
        <v>404</v>
      </c>
      <c r="J149" s="266">
        <v>405</v>
      </c>
      <c r="K149" s="266">
        <v>406</v>
      </c>
      <c r="L149" s="266">
        <v>407</v>
      </c>
      <c r="M149" s="266">
        <v>408</v>
      </c>
      <c r="N149" s="266">
        <v>409</v>
      </c>
      <c r="O149" s="266">
        <v>411</v>
      </c>
      <c r="P149" s="266">
        <v>412</v>
      </c>
      <c r="Q149" s="266">
        <v>413</v>
      </c>
      <c r="R149" s="266">
        <v>420</v>
      </c>
      <c r="S149" s="267">
        <v>421</v>
      </c>
    </row>
    <row r="150" spans="1:19" hidden="1">
      <c r="A150" s="381"/>
      <c r="B150" s="480" t="s">
        <v>733</v>
      </c>
      <c r="C150" s="481">
        <v>5.82</v>
      </c>
      <c r="D150" s="482">
        <v>6.23</v>
      </c>
      <c r="E150" s="481">
        <v>6.6</v>
      </c>
      <c r="F150" s="482">
        <v>11.63</v>
      </c>
      <c r="G150" s="481">
        <v>10.3</v>
      </c>
      <c r="H150" s="482">
        <v>13.11</v>
      </c>
      <c r="I150" s="481">
        <v>17.21</v>
      </c>
      <c r="J150" s="481">
        <v>16.46</v>
      </c>
      <c r="K150" s="482">
        <v>20.309999999999999</v>
      </c>
      <c r="L150" s="481">
        <v>25.01</v>
      </c>
      <c r="M150" s="481">
        <v>27.42</v>
      </c>
      <c r="N150" s="482">
        <v>10.8</v>
      </c>
      <c r="O150" s="481">
        <v>14.12</v>
      </c>
      <c r="P150" s="482">
        <v>14.14</v>
      </c>
      <c r="Q150" s="482">
        <v>11.42</v>
      </c>
      <c r="R150" s="481">
        <v>10.3</v>
      </c>
      <c r="S150" s="481">
        <v>13.32</v>
      </c>
    </row>
    <row r="151" spans="1:19" hidden="1">
      <c r="A151" s="381"/>
      <c r="B151" s="480" t="s">
        <v>737</v>
      </c>
      <c r="C151" s="481">
        <v>5.36</v>
      </c>
      <c r="D151" s="482">
        <v>5.78</v>
      </c>
      <c r="E151" s="481">
        <v>6.13</v>
      </c>
      <c r="F151" s="482">
        <v>10.83</v>
      </c>
      <c r="G151" s="481">
        <v>9.48</v>
      </c>
      <c r="H151" s="482">
        <v>12.21</v>
      </c>
      <c r="I151" s="481">
        <v>16.05</v>
      </c>
      <c r="J151" s="481">
        <v>15.34</v>
      </c>
      <c r="K151" s="482">
        <v>18.84</v>
      </c>
      <c r="L151" s="481">
        <v>23.08</v>
      </c>
      <c r="M151" s="481">
        <v>25.59</v>
      </c>
      <c r="N151" s="482">
        <v>10.050000000000001</v>
      </c>
      <c r="O151" s="481">
        <v>13.08</v>
      </c>
      <c r="P151" s="482">
        <v>13.18</v>
      </c>
      <c r="Q151" s="482">
        <v>10.63</v>
      </c>
      <c r="R151" s="481">
        <v>9.48</v>
      </c>
      <c r="S151" s="481">
        <v>12.34</v>
      </c>
    </row>
    <row r="152" spans="1:19" hidden="1">
      <c r="A152" s="381"/>
      <c r="B152" s="480" t="s">
        <v>722</v>
      </c>
      <c r="C152" s="481">
        <v>878.82</v>
      </c>
      <c r="D152" s="482">
        <v>940.73</v>
      </c>
      <c r="E152" s="481">
        <v>996.6</v>
      </c>
      <c r="F152" s="482">
        <v>1756.13</v>
      </c>
      <c r="G152" s="481">
        <v>1555.3</v>
      </c>
      <c r="H152" s="482">
        <v>1979.61</v>
      </c>
      <c r="I152" s="481">
        <v>2598.71</v>
      </c>
      <c r="J152" s="481">
        <v>2485.46</v>
      </c>
      <c r="K152" s="482">
        <v>3066.81</v>
      </c>
      <c r="L152" s="481">
        <v>3776.51</v>
      </c>
      <c r="M152" s="481">
        <v>4140.42</v>
      </c>
      <c r="N152" s="482">
        <v>1630.8</v>
      </c>
      <c r="O152" s="481">
        <v>2132.12</v>
      </c>
      <c r="P152" s="482">
        <v>2135.14</v>
      </c>
      <c r="Q152" s="482">
        <v>1724.42</v>
      </c>
      <c r="R152" s="481">
        <v>1555.3</v>
      </c>
      <c r="S152" s="481">
        <v>2011.32</v>
      </c>
    </row>
    <row r="153" spans="1:19" hidden="1">
      <c r="A153" s="381"/>
      <c r="B153" s="480"/>
      <c r="C153" s="481"/>
      <c r="D153" s="482"/>
      <c r="E153" s="481"/>
      <c r="F153" s="482"/>
      <c r="G153" s="481"/>
      <c r="H153" s="482"/>
      <c r="I153" s="481"/>
      <c r="J153" s="481"/>
      <c r="K153" s="482"/>
      <c r="L153" s="481"/>
      <c r="M153" s="481"/>
      <c r="N153" s="482"/>
      <c r="O153" s="481"/>
      <c r="P153" s="482"/>
      <c r="Q153" s="482"/>
      <c r="R153" s="481"/>
      <c r="S153" s="481"/>
    </row>
    <row r="154" spans="1:19" hidden="1">
      <c r="A154" s="381"/>
      <c r="B154" s="480"/>
      <c r="C154" s="481"/>
      <c r="D154" s="482"/>
      <c r="E154" s="481"/>
      <c r="F154" s="482"/>
      <c r="G154" s="481"/>
      <c r="H154" s="482"/>
      <c r="I154" s="481"/>
      <c r="J154" s="481"/>
      <c r="K154" s="482"/>
      <c r="L154" s="481"/>
      <c r="M154" s="481"/>
      <c r="N154" s="482"/>
      <c r="O154" s="481"/>
      <c r="P154" s="482"/>
      <c r="Q154" s="482"/>
      <c r="R154" s="481"/>
      <c r="S154" s="481"/>
    </row>
    <row r="155" spans="1:19" hidden="1">
      <c r="A155" s="381"/>
      <c r="B155" s="480"/>
      <c r="C155" s="481"/>
      <c r="D155" s="482"/>
      <c r="E155" s="481"/>
      <c r="F155" s="482"/>
      <c r="G155" s="481"/>
      <c r="H155" s="482"/>
      <c r="I155" s="481"/>
      <c r="J155" s="481"/>
      <c r="K155" s="482"/>
      <c r="L155" s="481"/>
      <c r="M155" s="481"/>
      <c r="N155" s="482"/>
      <c r="O155" s="481"/>
      <c r="P155" s="482"/>
      <c r="Q155" s="482"/>
      <c r="R155" s="481"/>
      <c r="S155" s="481"/>
    </row>
    <row r="156" spans="1:19" hidden="1">
      <c r="A156" s="381"/>
      <c r="B156" s="480"/>
      <c r="C156" s="481"/>
      <c r="D156" s="482"/>
      <c r="E156" s="481"/>
      <c r="F156" s="482"/>
      <c r="G156" s="481"/>
      <c r="H156" s="482"/>
      <c r="I156" s="481"/>
      <c r="J156" s="481"/>
      <c r="K156" s="482"/>
      <c r="L156" s="481"/>
      <c r="M156" s="481"/>
      <c r="N156" s="482"/>
      <c r="O156" s="481"/>
      <c r="P156" s="482"/>
      <c r="Q156" s="482"/>
      <c r="R156" s="481"/>
      <c r="S156" s="481"/>
    </row>
    <row r="157" spans="1:19" hidden="1">
      <c r="A157" s="381"/>
      <c r="B157" s="480"/>
      <c r="C157" s="481"/>
      <c r="D157" s="482"/>
      <c r="E157" s="481"/>
      <c r="F157" s="482"/>
      <c r="G157" s="481"/>
      <c r="H157" s="482"/>
      <c r="I157" s="481"/>
      <c r="J157" s="481"/>
      <c r="K157" s="482"/>
      <c r="L157" s="481"/>
      <c r="M157" s="481"/>
      <c r="N157" s="482"/>
      <c r="O157" s="481"/>
      <c r="P157" s="482"/>
      <c r="Q157" s="482"/>
      <c r="R157" s="481"/>
      <c r="S157" s="481"/>
    </row>
    <row r="158" spans="1:19" hidden="1">
      <c r="A158" s="381"/>
      <c r="B158" s="480"/>
      <c r="C158" s="481"/>
      <c r="D158" s="482"/>
      <c r="E158" s="481"/>
      <c r="F158" s="482"/>
      <c r="G158" s="481"/>
      <c r="H158" s="482"/>
      <c r="I158" s="481"/>
      <c r="J158" s="481"/>
      <c r="K158" s="482"/>
      <c r="L158" s="481"/>
      <c r="M158" s="481"/>
      <c r="N158" s="482"/>
      <c r="O158" s="481"/>
      <c r="P158" s="482"/>
      <c r="Q158" s="482"/>
      <c r="R158" s="481"/>
      <c r="S158" s="481"/>
    </row>
    <row r="159" spans="1:19" hidden="1">
      <c r="A159" s="381"/>
      <c r="B159" s="480"/>
      <c r="C159" s="481"/>
      <c r="D159" s="482"/>
      <c r="E159" s="481"/>
      <c r="F159" s="482"/>
      <c r="G159" s="481"/>
      <c r="H159" s="482"/>
      <c r="I159" s="481"/>
      <c r="J159" s="481"/>
      <c r="K159" s="482"/>
      <c r="L159" s="481"/>
      <c r="M159" s="481"/>
      <c r="N159" s="482"/>
      <c r="O159" s="481"/>
      <c r="P159" s="482"/>
      <c r="Q159" s="482"/>
      <c r="R159" s="481"/>
      <c r="S159" s="481"/>
    </row>
    <row r="160" spans="1:19" hidden="1">
      <c r="A160" s="381"/>
      <c r="B160" s="480"/>
      <c r="C160" s="481"/>
      <c r="D160" s="482"/>
      <c r="E160" s="481"/>
      <c r="F160" s="482"/>
      <c r="G160" s="481"/>
      <c r="H160" s="482"/>
      <c r="I160" s="481"/>
      <c r="J160" s="481"/>
      <c r="K160" s="482"/>
      <c r="L160" s="481"/>
      <c r="M160" s="481"/>
      <c r="N160" s="482"/>
      <c r="O160" s="481"/>
      <c r="P160" s="482"/>
      <c r="Q160" s="482"/>
      <c r="R160" s="481"/>
      <c r="S160" s="481"/>
    </row>
    <row r="161" spans="1:19" hidden="1">
      <c r="A161" s="381"/>
      <c r="B161" s="480"/>
      <c r="C161" s="481"/>
      <c r="D161" s="482"/>
      <c r="E161" s="481"/>
      <c r="F161" s="482"/>
      <c r="G161" s="481"/>
      <c r="H161" s="482"/>
      <c r="I161" s="481"/>
      <c r="J161" s="481"/>
      <c r="K161" s="482"/>
      <c r="L161" s="481"/>
      <c r="M161" s="481"/>
      <c r="N161" s="482"/>
      <c r="O161" s="481"/>
      <c r="P161" s="482"/>
      <c r="Q161" s="482"/>
      <c r="R161" s="481"/>
      <c r="S161" s="481"/>
    </row>
    <row r="162" spans="1:19" hidden="1">
      <c r="A162" s="381"/>
      <c r="B162" s="480"/>
      <c r="C162" s="481"/>
      <c r="D162" s="482"/>
      <c r="E162" s="481"/>
      <c r="F162" s="482"/>
      <c r="G162" s="481"/>
      <c r="H162" s="482"/>
      <c r="I162" s="481"/>
      <c r="J162" s="481"/>
      <c r="K162" s="482"/>
      <c r="L162" s="481"/>
      <c r="M162" s="481"/>
      <c r="N162" s="482"/>
      <c r="O162" s="481"/>
      <c r="P162" s="482"/>
      <c r="Q162" s="482"/>
      <c r="R162" s="481"/>
      <c r="S162" s="481"/>
    </row>
    <row r="163" spans="1:19" hidden="1">
      <c r="A163" s="381"/>
      <c r="B163" s="480"/>
      <c r="C163" s="481"/>
      <c r="D163" s="482"/>
      <c r="E163" s="481"/>
      <c r="F163" s="482"/>
      <c r="G163" s="481"/>
      <c r="H163" s="482"/>
      <c r="I163" s="481"/>
      <c r="J163" s="481"/>
      <c r="K163" s="482"/>
      <c r="L163" s="481"/>
      <c r="M163" s="481"/>
      <c r="N163" s="482"/>
      <c r="O163" s="481"/>
      <c r="P163" s="482"/>
      <c r="Q163" s="482"/>
      <c r="R163" s="481"/>
      <c r="S163" s="481"/>
    </row>
    <row r="164" spans="1:19" hidden="1">
      <c r="A164" s="381"/>
      <c r="B164" s="480"/>
      <c r="C164" s="481"/>
      <c r="D164" s="482"/>
      <c r="E164" s="481"/>
      <c r="F164" s="482"/>
      <c r="G164" s="481"/>
      <c r="H164" s="482"/>
      <c r="I164" s="481"/>
      <c r="J164" s="481"/>
      <c r="K164" s="482"/>
      <c r="L164" s="481"/>
      <c r="M164" s="481"/>
      <c r="N164" s="482"/>
      <c r="O164" s="481"/>
      <c r="P164" s="482"/>
      <c r="Q164" s="482"/>
      <c r="R164" s="481"/>
      <c r="S164" s="481"/>
    </row>
    <row r="165" spans="1:19" hidden="1">
      <c r="A165" s="381"/>
      <c r="B165" s="480"/>
      <c r="C165" s="481"/>
      <c r="D165" s="482"/>
      <c r="E165" s="481"/>
      <c r="F165" s="482"/>
      <c r="G165" s="481"/>
      <c r="H165" s="482"/>
      <c r="I165" s="481"/>
      <c r="J165" s="481"/>
      <c r="K165" s="482"/>
      <c r="L165" s="481"/>
      <c r="M165" s="481"/>
      <c r="N165" s="482"/>
      <c r="O165" s="481"/>
      <c r="P165" s="482"/>
      <c r="Q165" s="482"/>
      <c r="R165" s="481"/>
      <c r="S165" s="481"/>
    </row>
    <row r="166" spans="1:19" hidden="1">
      <c r="A166" s="381"/>
      <c r="B166" s="480"/>
      <c r="C166" s="481"/>
      <c r="D166" s="482"/>
      <c r="E166" s="481"/>
      <c r="F166" s="482"/>
      <c r="G166" s="481"/>
      <c r="H166" s="482"/>
      <c r="I166" s="481"/>
      <c r="J166" s="481"/>
      <c r="K166" s="482"/>
      <c r="L166" s="481"/>
      <c r="M166" s="481"/>
      <c r="N166" s="482"/>
      <c r="O166" s="481"/>
      <c r="P166" s="482"/>
      <c r="Q166" s="482"/>
      <c r="R166" s="481"/>
      <c r="S166" s="481"/>
    </row>
    <row r="167" spans="1:19" hidden="1">
      <c r="A167" s="381"/>
      <c r="B167" s="480"/>
      <c r="C167" s="481"/>
      <c r="D167" s="482"/>
      <c r="E167" s="481"/>
      <c r="F167" s="482"/>
      <c r="G167" s="481"/>
      <c r="H167" s="482"/>
      <c r="I167" s="481"/>
      <c r="J167" s="481"/>
      <c r="K167" s="482"/>
      <c r="L167" s="481"/>
      <c r="M167" s="481"/>
      <c r="N167" s="482"/>
      <c r="O167" s="481"/>
      <c r="P167" s="482"/>
      <c r="Q167" s="482"/>
      <c r="R167" s="481"/>
      <c r="S167" s="481"/>
    </row>
    <row r="168" spans="1:19" hidden="1">
      <c r="A168" s="381"/>
      <c r="B168" s="480"/>
      <c r="C168" s="481"/>
      <c r="D168" s="482"/>
      <c r="E168" s="481"/>
      <c r="F168" s="482"/>
      <c r="G168" s="481"/>
      <c r="H168" s="482"/>
      <c r="I168" s="481"/>
      <c r="J168" s="481"/>
      <c r="K168" s="482"/>
      <c r="L168" s="481"/>
      <c r="M168" s="481"/>
      <c r="N168" s="482"/>
      <c r="O168" s="481"/>
      <c r="P168" s="482"/>
      <c r="Q168" s="482"/>
      <c r="R168" s="481"/>
      <c r="S168" s="481"/>
    </row>
    <row r="169" spans="1:19" hidden="1">
      <c r="A169" s="381"/>
      <c r="B169" s="480"/>
      <c r="C169" s="481"/>
      <c r="D169" s="482"/>
      <c r="E169" s="481"/>
      <c r="F169" s="482"/>
      <c r="G169" s="481"/>
      <c r="H169" s="482"/>
      <c r="I169" s="481"/>
      <c r="J169" s="481"/>
      <c r="K169" s="482"/>
      <c r="L169" s="481"/>
      <c r="M169" s="481"/>
      <c r="N169" s="482"/>
      <c r="O169" s="481"/>
      <c r="P169" s="482"/>
      <c r="Q169" s="482"/>
      <c r="R169" s="481"/>
      <c r="S169" s="481"/>
    </row>
    <row r="170" spans="1:19" hidden="1">
      <c r="A170" s="381"/>
      <c r="B170" s="480"/>
      <c r="C170" s="481"/>
      <c r="D170" s="482"/>
      <c r="E170" s="481"/>
      <c r="F170" s="482"/>
      <c r="G170" s="481"/>
      <c r="H170" s="482"/>
      <c r="I170" s="481"/>
      <c r="J170" s="481"/>
      <c r="K170" s="482"/>
      <c r="L170" s="481"/>
      <c r="M170" s="481"/>
      <c r="N170" s="482"/>
      <c r="O170" s="481"/>
      <c r="P170" s="482"/>
      <c r="Q170" s="482"/>
      <c r="R170" s="481"/>
      <c r="S170" s="481"/>
    </row>
    <row r="171" spans="1:19" hidden="1">
      <c r="A171" s="381"/>
      <c r="B171" s="480"/>
      <c r="C171" s="481"/>
      <c r="D171" s="482"/>
      <c r="E171" s="481"/>
      <c r="F171" s="482"/>
      <c r="G171" s="481"/>
      <c r="H171" s="482"/>
      <c r="I171" s="481"/>
      <c r="J171" s="481"/>
      <c r="K171" s="482"/>
      <c r="L171" s="481"/>
      <c r="M171" s="481"/>
      <c r="N171" s="482"/>
      <c r="O171" s="481"/>
      <c r="P171" s="482"/>
      <c r="Q171" s="482"/>
      <c r="R171" s="481"/>
      <c r="S171" s="481"/>
    </row>
    <row r="172" spans="1:19" hidden="1">
      <c r="A172" s="381"/>
      <c r="B172" s="480"/>
      <c r="C172" s="481"/>
      <c r="D172" s="482"/>
      <c r="E172" s="481"/>
      <c r="F172" s="482"/>
      <c r="G172" s="481"/>
      <c r="H172" s="482"/>
      <c r="I172" s="481"/>
      <c r="J172" s="481"/>
      <c r="K172" s="482"/>
      <c r="L172" s="481"/>
      <c r="M172" s="481"/>
      <c r="N172" s="482"/>
      <c r="O172" s="481"/>
      <c r="P172" s="482"/>
      <c r="Q172" s="482"/>
      <c r="R172" s="481"/>
      <c r="S172" s="481"/>
    </row>
    <row r="173" spans="1:19" hidden="1">
      <c r="A173" s="381"/>
      <c r="B173" s="480"/>
      <c r="C173" s="481"/>
      <c r="D173" s="482"/>
      <c r="E173" s="481"/>
      <c r="F173" s="482"/>
      <c r="G173" s="481"/>
      <c r="H173" s="482"/>
      <c r="I173" s="481"/>
      <c r="J173" s="481"/>
      <c r="K173" s="482"/>
      <c r="L173" s="481"/>
      <c r="M173" s="481"/>
      <c r="N173" s="482"/>
      <c r="O173" s="481"/>
      <c r="P173" s="482"/>
      <c r="Q173" s="482"/>
      <c r="R173" s="481"/>
      <c r="S173" s="481"/>
    </row>
    <row r="174" spans="1:19" hidden="1">
      <c r="A174" s="381"/>
      <c r="B174" s="480"/>
      <c r="C174" s="481"/>
      <c r="D174" s="482"/>
      <c r="E174" s="481"/>
      <c r="F174" s="482"/>
      <c r="G174" s="481"/>
      <c r="H174" s="482"/>
      <c r="I174" s="481"/>
      <c r="J174" s="481"/>
      <c r="K174" s="482"/>
      <c r="L174" s="481"/>
      <c r="M174" s="481"/>
      <c r="N174" s="482"/>
      <c r="O174" s="481"/>
      <c r="P174" s="482"/>
      <c r="Q174" s="482"/>
      <c r="R174" s="481"/>
      <c r="S174" s="481"/>
    </row>
    <row r="175" spans="1:19" hidden="1">
      <c r="A175" s="381"/>
      <c r="B175" s="480"/>
      <c r="C175" s="481"/>
      <c r="D175" s="482"/>
      <c r="E175" s="481"/>
      <c r="F175" s="482"/>
      <c r="G175" s="481"/>
      <c r="H175" s="482"/>
      <c r="I175" s="481"/>
      <c r="J175" s="481"/>
      <c r="K175" s="482"/>
      <c r="L175" s="481"/>
      <c r="M175" s="481"/>
      <c r="N175" s="482"/>
      <c r="O175" s="481"/>
      <c r="P175" s="482"/>
      <c r="Q175" s="482"/>
      <c r="R175" s="481"/>
      <c r="S175" s="481"/>
    </row>
    <row r="176" spans="1:19" hidden="1">
      <c r="A176" s="381"/>
      <c r="B176" s="480"/>
      <c r="C176" s="481"/>
      <c r="D176" s="482"/>
      <c r="E176" s="481"/>
      <c r="F176" s="482"/>
      <c r="G176" s="481"/>
      <c r="H176" s="482"/>
      <c r="I176" s="481"/>
      <c r="J176" s="481"/>
      <c r="K176" s="482"/>
      <c r="L176" s="481"/>
      <c r="M176" s="481"/>
      <c r="N176" s="482"/>
      <c r="O176" s="481"/>
      <c r="P176" s="482"/>
      <c r="Q176" s="482"/>
      <c r="R176" s="481"/>
      <c r="S176" s="481"/>
    </row>
    <row r="177" spans="1:19" hidden="1">
      <c r="A177" s="381"/>
      <c r="B177" s="480"/>
      <c r="C177" s="481"/>
      <c r="D177" s="482"/>
      <c r="E177" s="481"/>
      <c r="F177" s="482"/>
      <c r="G177" s="481"/>
      <c r="H177" s="482"/>
      <c r="I177" s="481"/>
      <c r="J177" s="481"/>
      <c r="K177" s="482"/>
      <c r="L177" s="481"/>
      <c r="M177" s="481"/>
      <c r="N177" s="482"/>
      <c r="O177" s="481"/>
      <c r="P177" s="482"/>
      <c r="Q177" s="482"/>
      <c r="R177" s="481"/>
      <c r="S177" s="481"/>
    </row>
    <row r="178" spans="1:19" hidden="1">
      <c r="A178" s="381"/>
      <c r="B178" s="480"/>
      <c r="C178" s="481"/>
      <c r="D178" s="482"/>
      <c r="E178" s="481"/>
      <c r="F178" s="482"/>
      <c r="G178" s="481"/>
      <c r="H178" s="482"/>
      <c r="I178" s="481"/>
      <c r="J178" s="481"/>
      <c r="K178" s="482"/>
      <c r="L178" s="481"/>
      <c r="M178" s="481"/>
      <c r="N178" s="482"/>
      <c r="O178" s="481"/>
      <c r="P178" s="482"/>
      <c r="Q178" s="482"/>
      <c r="R178" s="481"/>
      <c r="S178" s="481"/>
    </row>
    <row r="179" spans="1:19" hidden="1">
      <c r="A179" s="381"/>
      <c r="B179" s="480"/>
      <c r="C179" s="481"/>
      <c r="D179" s="482"/>
      <c r="E179" s="481"/>
      <c r="F179" s="482"/>
      <c r="G179" s="481"/>
      <c r="H179" s="482"/>
      <c r="I179" s="481"/>
      <c r="J179" s="481"/>
      <c r="K179" s="482"/>
      <c r="L179" s="481"/>
      <c r="M179" s="481"/>
      <c r="N179" s="482"/>
      <c r="O179" s="481"/>
      <c r="P179" s="482"/>
      <c r="Q179" s="482"/>
      <c r="R179" s="481"/>
      <c r="S179" s="481"/>
    </row>
    <row r="180" spans="1:19" hidden="1">
      <c r="A180" s="381"/>
      <c r="B180" s="480"/>
      <c r="C180" s="481"/>
      <c r="D180" s="482"/>
      <c r="E180" s="481"/>
      <c r="F180" s="482"/>
      <c r="G180" s="481"/>
      <c r="H180" s="482"/>
      <c r="I180" s="481"/>
      <c r="J180" s="481"/>
      <c r="K180" s="482"/>
      <c r="L180" s="481"/>
      <c r="M180" s="481"/>
      <c r="N180" s="482"/>
      <c r="O180" s="481"/>
      <c r="P180" s="482"/>
      <c r="Q180" s="482"/>
      <c r="R180" s="481"/>
      <c r="S180" s="481"/>
    </row>
    <row r="181" spans="1:19" hidden="1">
      <c r="A181" s="381"/>
      <c r="B181" s="480"/>
      <c r="C181" s="481"/>
      <c r="D181" s="482"/>
      <c r="E181" s="481"/>
      <c r="F181" s="482"/>
      <c r="G181" s="481"/>
      <c r="H181" s="482"/>
      <c r="I181" s="481"/>
      <c r="J181" s="481"/>
      <c r="K181" s="482"/>
      <c r="L181" s="481"/>
      <c r="M181" s="481"/>
      <c r="N181" s="482"/>
      <c r="O181" s="481"/>
      <c r="P181" s="482"/>
      <c r="Q181" s="482"/>
      <c r="R181" s="481"/>
      <c r="S181" s="481"/>
    </row>
    <row r="182" spans="1:19" hidden="1">
      <c r="A182" s="381"/>
      <c r="B182" s="480"/>
      <c r="C182" s="481"/>
      <c r="D182" s="482"/>
      <c r="E182" s="481"/>
      <c r="F182" s="482"/>
      <c r="G182" s="481"/>
      <c r="H182" s="482"/>
      <c r="I182" s="481"/>
      <c r="J182" s="481"/>
      <c r="K182" s="482"/>
      <c r="L182" s="481"/>
      <c r="M182" s="481"/>
      <c r="N182" s="482"/>
      <c r="O182" s="481"/>
      <c r="P182" s="482"/>
      <c r="Q182" s="482"/>
      <c r="R182" s="481"/>
      <c r="S182" s="481"/>
    </row>
    <row r="183" spans="1:19" hidden="1">
      <c r="A183" s="381"/>
      <c r="B183" s="480"/>
      <c r="C183" s="481"/>
      <c r="D183" s="482"/>
      <c r="E183" s="481"/>
      <c r="F183" s="482"/>
      <c r="G183" s="481"/>
      <c r="H183" s="482"/>
      <c r="I183" s="481"/>
      <c r="J183" s="481"/>
      <c r="K183" s="482"/>
      <c r="L183" s="481"/>
      <c r="M183" s="481"/>
      <c r="N183" s="482"/>
      <c r="O183" s="481"/>
      <c r="P183" s="482"/>
      <c r="Q183" s="482"/>
      <c r="R183" s="481"/>
      <c r="S183" s="481"/>
    </row>
    <row r="184" spans="1:19" hidden="1">
      <c r="A184" s="381"/>
      <c r="B184" s="480"/>
      <c r="C184" s="481"/>
      <c r="D184" s="482"/>
      <c r="E184" s="481"/>
      <c r="F184" s="482"/>
      <c r="G184" s="481"/>
      <c r="H184" s="482"/>
      <c r="I184" s="481"/>
      <c r="J184" s="481"/>
      <c r="K184" s="482"/>
      <c r="L184" s="481"/>
      <c r="M184" s="481"/>
      <c r="N184" s="482"/>
      <c r="O184" s="481"/>
      <c r="P184" s="482"/>
      <c r="Q184" s="482"/>
      <c r="R184" s="481"/>
      <c r="S184" s="481"/>
    </row>
    <row r="185" spans="1:19" hidden="1">
      <c r="A185" s="381"/>
      <c r="B185" s="480"/>
      <c r="C185" s="481"/>
      <c r="D185" s="482"/>
      <c r="E185" s="481"/>
      <c r="F185" s="482"/>
      <c r="G185" s="481"/>
      <c r="H185" s="482"/>
      <c r="I185" s="481"/>
      <c r="J185" s="481"/>
      <c r="K185" s="482"/>
      <c r="L185" s="481"/>
      <c r="M185" s="481"/>
      <c r="N185" s="482"/>
      <c r="O185" s="481"/>
      <c r="P185" s="482"/>
      <c r="Q185" s="482"/>
      <c r="R185" s="481"/>
      <c r="S185" s="481"/>
    </row>
    <row r="186" spans="1:19" hidden="1">
      <c r="A186" s="381"/>
      <c r="B186" s="480"/>
      <c r="C186" s="481"/>
      <c r="D186" s="482"/>
      <c r="E186" s="481"/>
      <c r="F186" s="482"/>
      <c r="G186" s="481"/>
      <c r="H186" s="482"/>
      <c r="I186" s="481"/>
      <c r="J186" s="481"/>
      <c r="K186" s="482"/>
      <c r="L186" s="481"/>
      <c r="M186" s="481"/>
      <c r="N186" s="482"/>
      <c r="O186" s="481"/>
      <c r="P186" s="482"/>
      <c r="Q186" s="482"/>
      <c r="R186" s="481"/>
      <c r="S186" s="481"/>
    </row>
    <row r="187" spans="1:19" hidden="1">
      <c r="A187" s="381"/>
      <c r="B187" s="480"/>
      <c r="C187" s="481"/>
      <c r="D187" s="482"/>
      <c r="E187" s="481"/>
      <c r="F187" s="482"/>
      <c r="G187" s="481"/>
      <c r="H187" s="482"/>
      <c r="I187" s="481"/>
      <c r="J187" s="481"/>
      <c r="K187" s="482"/>
      <c r="L187" s="481"/>
      <c r="M187" s="481"/>
      <c r="N187" s="482"/>
      <c r="O187" s="481"/>
      <c r="P187" s="482"/>
      <c r="Q187" s="482"/>
      <c r="R187" s="481"/>
      <c r="S187" s="481"/>
    </row>
    <row r="188" spans="1:19" hidden="1">
      <c r="A188" s="381"/>
      <c r="B188" s="480"/>
      <c r="C188" s="481"/>
      <c r="D188" s="482"/>
      <c r="E188" s="481"/>
      <c r="F188" s="482"/>
      <c r="G188" s="481"/>
      <c r="H188" s="482"/>
      <c r="I188" s="481"/>
      <c r="J188" s="481"/>
      <c r="K188" s="482"/>
      <c r="L188" s="481"/>
      <c r="M188" s="481"/>
      <c r="N188" s="482"/>
      <c r="O188" s="481"/>
      <c r="P188" s="482"/>
      <c r="Q188" s="482"/>
      <c r="R188" s="481"/>
      <c r="S188" s="481"/>
    </row>
    <row r="189" spans="1:19" hidden="1">
      <c r="A189" s="381"/>
      <c r="B189" s="480"/>
      <c r="C189" s="481"/>
      <c r="D189" s="482"/>
      <c r="E189" s="481"/>
      <c r="F189" s="482"/>
      <c r="G189" s="481"/>
      <c r="H189" s="482"/>
      <c r="I189" s="481"/>
      <c r="J189" s="481"/>
      <c r="K189" s="482"/>
      <c r="L189" s="481"/>
      <c r="M189" s="481"/>
      <c r="N189" s="482"/>
      <c r="O189" s="481"/>
      <c r="P189" s="482"/>
      <c r="Q189" s="482"/>
      <c r="R189" s="481"/>
      <c r="S189" s="481"/>
    </row>
    <row r="190" spans="1:19" hidden="1">
      <c r="A190" s="381"/>
      <c r="B190" s="480"/>
      <c r="C190" s="481"/>
      <c r="D190" s="482"/>
      <c r="E190" s="481"/>
      <c r="F190" s="482"/>
      <c r="G190" s="481"/>
      <c r="H190" s="482"/>
      <c r="I190" s="481"/>
      <c r="J190" s="481"/>
      <c r="K190" s="482"/>
      <c r="L190" s="481"/>
      <c r="M190" s="481"/>
      <c r="N190" s="482"/>
      <c r="O190" s="481"/>
      <c r="P190" s="482"/>
      <c r="Q190" s="482"/>
      <c r="R190" s="481"/>
      <c r="S190" s="481"/>
    </row>
    <row r="191" spans="1:19" hidden="1">
      <c r="A191" s="381"/>
      <c r="B191" s="480"/>
      <c r="C191" s="481"/>
      <c r="D191" s="482"/>
      <c r="E191" s="481"/>
      <c r="F191" s="482"/>
      <c r="G191" s="481"/>
      <c r="H191" s="482"/>
      <c r="I191" s="481"/>
      <c r="J191" s="481"/>
      <c r="K191" s="482"/>
      <c r="L191" s="481"/>
      <c r="M191" s="481"/>
      <c r="N191" s="482"/>
      <c r="O191" s="481"/>
      <c r="P191" s="482"/>
      <c r="Q191" s="482"/>
      <c r="R191" s="481"/>
      <c r="S191" s="481"/>
    </row>
    <row r="192" spans="1:19" hidden="1">
      <c r="A192" s="381"/>
      <c r="B192" s="480"/>
      <c r="C192" s="481"/>
      <c r="D192" s="482"/>
      <c r="E192" s="481"/>
      <c r="F192" s="482"/>
      <c r="G192" s="481"/>
      <c r="H192" s="482"/>
      <c r="I192" s="481"/>
      <c r="J192" s="481"/>
      <c r="K192" s="482"/>
      <c r="L192" s="481"/>
      <c r="M192" s="481"/>
      <c r="N192" s="482"/>
      <c r="O192" s="481"/>
      <c r="P192" s="482"/>
      <c r="Q192" s="482"/>
      <c r="R192" s="481"/>
      <c r="S192" s="481"/>
    </row>
    <row r="193" spans="1:19" hidden="1">
      <c r="A193" s="381"/>
      <c r="B193" s="480"/>
      <c r="C193" s="481"/>
      <c r="D193" s="482"/>
      <c r="E193" s="481"/>
      <c r="F193" s="482"/>
      <c r="G193" s="481"/>
      <c r="H193" s="482"/>
      <c r="I193" s="481"/>
      <c r="J193" s="481"/>
      <c r="K193" s="482"/>
      <c r="L193" s="481"/>
      <c r="M193" s="481"/>
      <c r="N193" s="482"/>
      <c r="O193" s="481"/>
      <c r="P193" s="482"/>
      <c r="Q193" s="482"/>
      <c r="R193" s="481"/>
      <c r="S193" s="481"/>
    </row>
    <row r="194" spans="1:19" hidden="1">
      <c r="A194" s="381"/>
      <c r="B194" s="480"/>
      <c r="C194" s="481"/>
      <c r="D194" s="482"/>
      <c r="E194" s="481"/>
      <c r="F194" s="482"/>
      <c r="G194" s="481"/>
      <c r="H194" s="482"/>
      <c r="I194" s="481"/>
      <c r="J194" s="481"/>
      <c r="K194" s="482"/>
      <c r="L194" s="481"/>
      <c r="M194" s="481"/>
      <c r="N194" s="482"/>
      <c r="O194" s="481"/>
      <c r="P194" s="482"/>
      <c r="Q194" s="482"/>
      <c r="R194" s="481"/>
      <c r="S194" s="481"/>
    </row>
    <row r="195" spans="1:19" hidden="1">
      <c r="A195" s="381"/>
      <c r="B195" s="480"/>
      <c r="C195" s="481"/>
      <c r="D195" s="482"/>
      <c r="E195" s="481"/>
      <c r="F195" s="482"/>
      <c r="G195" s="481"/>
      <c r="H195" s="482"/>
      <c r="I195" s="481"/>
      <c r="J195" s="481"/>
      <c r="K195" s="482"/>
      <c r="L195" s="481"/>
      <c r="M195" s="481"/>
      <c r="N195" s="482"/>
      <c r="O195" s="481"/>
      <c r="P195" s="482"/>
      <c r="Q195" s="482"/>
      <c r="R195" s="481"/>
      <c r="S195" s="481"/>
    </row>
    <row r="196" spans="1:19" hidden="1">
      <c r="A196" s="381"/>
      <c r="B196" s="480"/>
      <c r="C196" s="481"/>
      <c r="D196" s="482"/>
      <c r="E196" s="481"/>
      <c r="F196" s="482"/>
      <c r="G196" s="481"/>
      <c r="H196" s="482"/>
      <c r="I196" s="481"/>
      <c r="J196" s="481"/>
      <c r="K196" s="482"/>
      <c r="L196" s="481"/>
      <c r="M196" s="481"/>
      <c r="N196" s="482"/>
      <c r="O196" s="481"/>
      <c r="P196" s="482"/>
      <c r="Q196" s="482"/>
      <c r="R196" s="481"/>
      <c r="S196" s="481"/>
    </row>
    <row r="197" spans="1:19" hidden="1">
      <c r="A197" s="381"/>
      <c r="B197" s="480"/>
      <c r="C197" s="481"/>
      <c r="D197" s="482"/>
      <c r="E197" s="481"/>
      <c r="F197" s="482"/>
      <c r="G197" s="481"/>
      <c r="H197" s="482"/>
      <c r="I197" s="481"/>
      <c r="J197" s="481"/>
      <c r="K197" s="482"/>
      <c r="L197" s="481"/>
      <c r="M197" s="481"/>
      <c r="N197" s="482"/>
      <c r="O197" s="481"/>
      <c r="P197" s="482"/>
      <c r="Q197" s="482"/>
      <c r="R197" s="481"/>
      <c r="S197" s="481"/>
    </row>
    <row r="198" spans="1:19" hidden="1">
      <c r="A198" s="381"/>
      <c r="B198" s="480"/>
      <c r="C198" s="481"/>
      <c r="D198" s="482"/>
      <c r="E198" s="481"/>
      <c r="F198" s="482"/>
      <c r="G198" s="481"/>
      <c r="H198" s="482"/>
      <c r="I198" s="481"/>
      <c r="J198" s="481"/>
      <c r="K198" s="482"/>
      <c r="L198" s="481"/>
      <c r="M198" s="481"/>
      <c r="N198" s="482"/>
      <c r="O198" s="481"/>
      <c r="P198" s="482"/>
      <c r="Q198" s="482"/>
      <c r="R198" s="481"/>
      <c r="S198" s="481"/>
    </row>
    <row r="199" spans="1:19" hidden="1">
      <c r="A199" s="381"/>
      <c r="B199" s="480"/>
      <c r="C199" s="481"/>
      <c r="D199" s="482"/>
      <c r="E199" s="481"/>
      <c r="F199" s="482"/>
      <c r="G199" s="481"/>
      <c r="H199" s="482"/>
      <c r="I199" s="481"/>
      <c r="J199" s="481"/>
      <c r="K199" s="482"/>
      <c r="L199" s="481"/>
      <c r="M199" s="481"/>
      <c r="N199" s="482"/>
      <c r="O199" s="481"/>
      <c r="P199" s="482"/>
      <c r="Q199" s="482"/>
      <c r="R199" s="481"/>
      <c r="S199" s="481"/>
    </row>
    <row r="200" spans="1:19" hidden="1">
      <c r="A200" s="381"/>
      <c r="B200" s="480"/>
      <c r="C200" s="481"/>
      <c r="D200" s="482"/>
      <c r="E200" s="481"/>
      <c r="F200" s="482"/>
      <c r="G200" s="481"/>
      <c r="H200" s="482"/>
      <c r="I200" s="481"/>
      <c r="J200" s="481"/>
      <c r="K200" s="482"/>
      <c r="L200" s="481"/>
      <c r="M200" s="481"/>
      <c r="N200" s="482"/>
      <c r="O200" s="481"/>
      <c r="P200" s="482"/>
      <c r="Q200" s="482"/>
      <c r="R200" s="481"/>
      <c r="S200" s="481"/>
    </row>
    <row r="201" spans="1:19" hidden="1">
      <c r="A201" s="381"/>
      <c r="B201" s="480"/>
      <c r="C201" s="481"/>
      <c r="D201" s="482"/>
      <c r="E201" s="481"/>
      <c r="F201" s="482"/>
      <c r="G201" s="481"/>
      <c r="H201" s="482"/>
      <c r="I201" s="481"/>
      <c r="J201" s="481"/>
      <c r="K201" s="482"/>
      <c r="L201" s="481"/>
      <c r="M201" s="481"/>
      <c r="N201" s="482"/>
      <c r="O201" s="481"/>
      <c r="P201" s="482"/>
      <c r="Q201" s="482"/>
      <c r="R201" s="481"/>
      <c r="S201" s="481"/>
    </row>
    <row r="202" spans="1:19" hidden="1">
      <c r="A202" s="381"/>
      <c r="B202" s="480"/>
      <c r="C202" s="481"/>
      <c r="D202" s="482"/>
      <c r="E202" s="481"/>
      <c r="F202" s="482"/>
      <c r="G202" s="481"/>
      <c r="H202" s="482"/>
      <c r="I202" s="481"/>
      <c r="J202" s="481"/>
      <c r="K202" s="482"/>
      <c r="L202" s="481"/>
      <c r="M202" s="481"/>
      <c r="N202" s="482"/>
      <c r="O202" s="481"/>
      <c r="P202" s="482"/>
      <c r="Q202" s="482"/>
      <c r="R202" s="481"/>
      <c r="S202" s="481"/>
    </row>
    <row r="203" spans="1:19" hidden="1">
      <c r="A203" s="381"/>
      <c r="B203" s="480"/>
      <c r="C203" s="481"/>
      <c r="D203" s="482"/>
      <c r="E203" s="481"/>
      <c r="F203" s="482"/>
      <c r="G203" s="481"/>
      <c r="H203" s="482"/>
      <c r="I203" s="481"/>
      <c r="J203" s="481"/>
      <c r="K203" s="482"/>
      <c r="L203" s="481"/>
      <c r="M203" s="481"/>
      <c r="N203" s="482"/>
      <c r="O203" s="481"/>
      <c r="P203" s="482"/>
      <c r="Q203" s="482"/>
      <c r="R203" s="481"/>
      <c r="S203" s="481"/>
    </row>
    <row r="204" spans="1:19" hidden="1">
      <c r="A204" s="381"/>
      <c r="B204" s="480"/>
      <c r="C204" s="481"/>
      <c r="D204" s="482"/>
      <c r="E204" s="481"/>
      <c r="F204" s="482"/>
      <c r="G204" s="481"/>
      <c r="H204" s="482"/>
      <c r="I204" s="481"/>
      <c r="J204" s="481"/>
      <c r="K204" s="482"/>
      <c r="L204" s="481"/>
      <c r="M204" s="481"/>
      <c r="N204" s="482"/>
      <c r="O204" s="481"/>
      <c r="P204" s="482"/>
      <c r="Q204" s="482"/>
      <c r="R204" s="481"/>
      <c r="S204" s="481"/>
    </row>
    <row r="205" spans="1:19" hidden="1">
      <c r="A205" s="381"/>
      <c r="B205" s="480"/>
      <c r="C205" s="481"/>
      <c r="D205" s="482"/>
      <c r="E205" s="481"/>
      <c r="F205" s="482"/>
      <c r="G205" s="481"/>
      <c r="H205" s="482"/>
      <c r="I205" s="481"/>
      <c r="J205" s="481"/>
      <c r="K205" s="482"/>
      <c r="L205" s="481"/>
      <c r="M205" s="481"/>
      <c r="N205" s="482"/>
      <c r="O205" s="481"/>
      <c r="P205" s="482"/>
      <c r="Q205" s="482"/>
      <c r="R205" s="481"/>
      <c r="S205" s="481"/>
    </row>
    <row r="206" spans="1:19" hidden="1">
      <c r="A206" s="381"/>
      <c r="B206" s="480"/>
      <c r="C206" s="481"/>
      <c r="D206" s="482"/>
      <c r="E206" s="481"/>
      <c r="F206" s="482"/>
      <c r="G206" s="481"/>
      <c r="H206" s="482"/>
      <c r="I206" s="481"/>
      <c r="J206" s="481"/>
      <c r="K206" s="482"/>
      <c r="L206" s="481"/>
      <c r="M206" s="481"/>
      <c r="N206" s="482"/>
      <c r="O206" s="481"/>
      <c r="P206" s="482"/>
      <c r="Q206" s="482"/>
      <c r="R206" s="481"/>
      <c r="S206" s="481"/>
    </row>
    <row r="207" spans="1:19" hidden="1">
      <c r="A207" s="381"/>
      <c r="B207" s="480"/>
      <c r="C207" s="481"/>
      <c r="D207" s="482"/>
      <c r="E207" s="481"/>
      <c r="F207" s="482"/>
      <c r="G207" s="481"/>
      <c r="H207" s="482"/>
      <c r="I207" s="481"/>
      <c r="J207" s="481"/>
      <c r="K207" s="482"/>
      <c r="L207" s="481"/>
      <c r="M207" s="481"/>
      <c r="N207" s="482"/>
      <c r="O207" s="481"/>
      <c r="P207" s="482"/>
      <c r="Q207" s="482"/>
      <c r="R207" s="481"/>
      <c r="S207" s="481"/>
    </row>
    <row r="208" spans="1:19" hidden="1">
      <c r="A208" s="381"/>
      <c r="B208" s="480"/>
      <c r="C208" s="481"/>
      <c r="D208" s="482"/>
      <c r="E208" s="481"/>
      <c r="F208" s="482"/>
      <c r="G208" s="481"/>
      <c r="H208" s="482"/>
      <c r="I208" s="481"/>
      <c r="J208" s="481"/>
      <c r="K208" s="482"/>
      <c r="L208" s="481"/>
      <c r="M208" s="481"/>
      <c r="N208" s="482"/>
      <c r="O208" s="481"/>
      <c r="P208" s="482"/>
      <c r="Q208" s="482"/>
      <c r="R208" s="481"/>
      <c r="S208" s="481"/>
    </row>
    <row r="209" spans="1:19" hidden="1">
      <c r="A209" s="381"/>
      <c r="B209" s="480"/>
      <c r="C209" s="481"/>
      <c r="D209" s="482"/>
      <c r="E209" s="481"/>
      <c r="F209" s="482"/>
      <c r="G209" s="481"/>
      <c r="H209" s="482"/>
      <c r="I209" s="481"/>
      <c r="J209" s="481"/>
      <c r="K209" s="482"/>
      <c r="L209" s="481"/>
      <c r="M209" s="481"/>
      <c r="N209" s="482"/>
      <c r="O209" s="481"/>
      <c r="P209" s="482"/>
      <c r="Q209" s="482"/>
      <c r="R209" s="481"/>
      <c r="S209" s="481"/>
    </row>
    <row r="210" spans="1:19" hidden="1">
      <c r="A210" s="381"/>
      <c r="B210" s="480"/>
      <c r="C210" s="481"/>
      <c r="D210" s="482"/>
      <c r="E210" s="481"/>
      <c r="F210" s="482"/>
      <c r="G210" s="481"/>
      <c r="H210" s="482"/>
      <c r="I210" s="481"/>
      <c r="J210" s="481"/>
      <c r="K210" s="482"/>
      <c r="L210" s="481"/>
      <c r="M210" s="481"/>
      <c r="N210" s="482"/>
      <c r="O210" s="481"/>
      <c r="P210" s="482"/>
      <c r="Q210" s="482"/>
      <c r="R210" s="481"/>
      <c r="S210" s="481"/>
    </row>
    <row r="211" spans="1:19" hidden="1">
      <c r="A211" s="381"/>
      <c r="B211" s="480"/>
      <c r="C211" s="481"/>
      <c r="D211" s="482"/>
      <c r="E211" s="481"/>
      <c r="F211" s="482"/>
      <c r="G211" s="481"/>
      <c r="H211" s="482"/>
      <c r="I211" s="481"/>
      <c r="J211" s="481"/>
      <c r="K211" s="482"/>
      <c r="L211" s="481"/>
      <c r="M211" s="481"/>
      <c r="N211" s="482"/>
      <c r="O211" s="481"/>
      <c r="P211" s="482"/>
      <c r="Q211" s="482"/>
      <c r="R211" s="481"/>
      <c r="S211" s="481"/>
    </row>
    <row r="212" spans="1:19" hidden="1">
      <c r="A212" s="381"/>
      <c r="B212" s="480"/>
      <c r="C212" s="481"/>
      <c r="D212" s="482"/>
      <c r="E212" s="481"/>
      <c r="F212" s="482"/>
      <c r="G212" s="481"/>
      <c r="H212" s="482"/>
      <c r="I212" s="481"/>
      <c r="J212" s="481"/>
      <c r="K212" s="482"/>
      <c r="L212" s="481"/>
      <c r="M212" s="481"/>
      <c r="N212" s="482"/>
      <c r="O212" s="481"/>
      <c r="P212" s="482"/>
      <c r="Q212" s="482"/>
      <c r="R212" s="481"/>
      <c r="S212" s="481"/>
    </row>
    <row r="213" spans="1:19" hidden="1">
      <c r="A213" s="381"/>
      <c r="B213" s="480"/>
      <c r="C213" s="481"/>
      <c r="D213" s="482"/>
      <c r="E213" s="481"/>
      <c r="F213" s="482"/>
      <c r="G213" s="481"/>
      <c r="H213" s="482"/>
      <c r="I213" s="481"/>
      <c r="J213" s="481"/>
      <c r="K213" s="482"/>
      <c r="L213" s="481"/>
      <c r="M213" s="481"/>
      <c r="N213" s="482"/>
      <c r="O213" s="481"/>
      <c r="P213" s="482"/>
      <c r="Q213" s="482"/>
      <c r="R213" s="481"/>
      <c r="S213" s="481"/>
    </row>
    <row r="214" spans="1:19" hidden="1">
      <c r="A214" s="381"/>
      <c r="B214" s="480"/>
      <c r="C214" s="481"/>
      <c r="D214" s="482"/>
      <c r="E214" s="481"/>
      <c r="F214" s="482"/>
      <c r="G214" s="481"/>
      <c r="H214" s="482"/>
      <c r="I214" s="481"/>
      <c r="J214" s="481"/>
      <c r="K214" s="482"/>
      <c r="L214" s="481"/>
      <c r="M214" s="481"/>
      <c r="N214" s="482"/>
      <c r="O214" s="481"/>
      <c r="P214" s="482"/>
      <c r="Q214" s="482"/>
      <c r="R214" s="481"/>
      <c r="S214" s="481"/>
    </row>
    <row r="215" spans="1:19" hidden="1">
      <c r="A215" s="381"/>
      <c r="B215" s="480"/>
      <c r="C215" s="481"/>
      <c r="D215" s="482"/>
      <c r="E215" s="481"/>
      <c r="F215" s="482"/>
      <c r="G215" s="481"/>
      <c r="H215" s="482"/>
      <c r="I215" s="481"/>
      <c r="J215" s="481"/>
      <c r="K215" s="482"/>
      <c r="L215" s="481"/>
      <c r="M215" s="481"/>
      <c r="N215" s="482"/>
      <c r="O215" s="481"/>
      <c r="P215" s="482"/>
      <c r="Q215" s="482"/>
      <c r="R215" s="481"/>
      <c r="S215" s="481"/>
    </row>
    <row r="216" spans="1:19" hidden="1">
      <c r="A216" s="381"/>
      <c r="B216" s="480"/>
      <c r="C216" s="481"/>
      <c r="D216" s="482"/>
      <c r="E216" s="481"/>
      <c r="F216" s="482"/>
      <c r="G216" s="481"/>
      <c r="H216" s="482"/>
      <c r="I216" s="481"/>
      <c r="J216" s="481"/>
      <c r="K216" s="482"/>
      <c r="L216" s="481"/>
      <c r="M216" s="481"/>
      <c r="N216" s="482"/>
      <c r="O216" s="481"/>
      <c r="P216" s="482"/>
      <c r="Q216" s="482"/>
      <c r="R216" s="481"/>
      <c r="S216" s="481"/>
    </row>
    <row r="217" spans="1:19" hidden="1">
      <c r="A217" s="381"/>
      <c r="B217" s="480"/>
      <c r="C217" s="481"/>
      <c r="D217" s="482"/>
      <c r="E217" s="481"/>
      <c r="F217" s="482"/>
      <c r="G217" s="481"/>
      <c r="H217" s="482"/>
      <c r="I217" s="481"/>
      <c r="J217" s="481"/>
      <c r="K217" s="482"/>
      <c r="L217" s="481"/>
      <c r="M217" s="481"/>
      <c r="N217" s="482"/>
      <c r="O217" s="481"/>
      <c r="P217" s="482"/>
      <c r="Q217" s="482"/>
      <c r="R217" s="481"/>
      <c r="S217" s="481"/>
    </row>
    <row r="218" spans="1:19" hidden="1">
      <c r="A218" s="381"/>
      <c r="B218" s="480"/>
      <c r="C218" s="481"/>
      <c r="D218" s="482"/>
      <c r="E218" s="481"/>
      <c r="F218" s="482"/>
      <c r="G218" s="481"/>
      <c r="H218" s="482"/>
      <c r="I218" s="481"/>
      <c r="J218" s="481"/>
      <c r="K218" s="482"/>
      <c r="L218" s="481"/>
      <c r="M218" s="481"/>
      <c r="N218" s="482"/>
      <c r="O218" s="481"/>
      <c r="P218" s="482"/>
      <c r="Q218" s="482"/>
      <c r="R218" s="481"/>
      <c r="S218" s="481"/>
    </row>
    <row r="219" spans="1:19" hidden="1">
      <c r="A219" s="381"/>
      <c r="B219" s="480"/>
      <c r="C219" s="481"/>
      <c r="D219" s="482"/>
      <c r="E219" s="481"/>
      <c r="F219" s="482"/>
      <c r="G219" s="481"/>
      <c r="H219" s="482"/>
      <c r="I219" s="481"/>
      <c r="J219" s="481"/>
      <c r="K219" s="482"/>
      <c r="L219" s="481"/>
      <c r="M219" s="481"/>
      <c r="N219" s="482"/>
      <c r="O219" s="481"/>
      <c r="P219" s="482"/>
      <c r="Q219" s="482"/>
      <c r="R219" s="481"/>
      <c r="S219" s="481"/>
    </row>
    <row r="220" spans="1:19" hidden="1">
      <c r="A220" s="381"/>
      <c r="B220" s="480"/>
      <c r="C220" s="481"/>
      <c r="D220" s="482"/>
      <c r="E220" s="481"/>
      <c r="F220" s="482"/>
      <c r="G220" s="481"/>
      <c r="H220" s="482"/>
      <c r="I220" s="481"/>
      <c r="J220" s="481"/>
      <c r="K220" s="482"/>
      <c r="L220" s="481"/>
      <c r="M220" s="481"/>
      <c r="N220" s="482"/>
      <c r="O220" s="481"/>
      <c r="P220" s="482"/>
      <c r="Q220" s="482"/>
      <c r="R220" s="481"/>
      <c r="S220" s="481"/>
    </row>
    <row r="221" spans="1:19" hidden="1">
      <c r="A221" s="381"/>
      <c r="B221" s="480"/>
      <c r="C221" s="481"/>
      <c r="D221" s="482"/>
      <c r="E221" s="481"/>
      <c r="F221" s="482"/>
      <c r="G221" s="481"/>
      <c r="H221" s="482"/>
      <c r="I221" s="481"/>
      <c r="J221" s="481"/>
      <c r="K221" s="482"/>
      <c r="L221" s="481"/>
      <c r="M221" s="481"/>
      <c r="N221" s="482"/>
      <c r="O221" s="481"/>
      <c r="P221" s="482"/>
      <c r="Q221" s="482"/>
      <c r="R221" s="481"/>
      <c r="S221" s="481"/>
    </row>
    <row r="222" spans="1:19" hidden="1">
      <c r="A222" s="381"/>
      <c r="B222" s="480"/>
      <c r="C222" s="481"/>
      <c r="D222" s="482"/>
      <c r="E222" s="481"/>
      <c r="F222" s="482"/>
      <c r="G222" s="481"/>
      <c r="H222" s="482"/>
      <c r="I222" s="481"/>
      <c r="J222" s="481"/>
      <c r="K222" s="482"/>
      <c r="L222" s="481"/>
      <c r="M222" s="481"/>
      <c r="N222" s="482"/>
      <c r="O222" s="481"/>
      <c r="P222" s="482"/>
      <c r="Q222" s="482"/>
      <c r="R222" s="481"/>
      <c r="S222" s="481"/>
    </row>
    <row r="223" spans="1:19" hidden="1">
      <c r="A223" s="381"/>
      <c r="B223" s="480"/>
      <c r="C223" s="481"/>
      <c r="D223" s="482"/>
      <c r="E223" s="481"/>
      <c r="F223" s="482"/>
      <c r="G223" s="481"/>
      <c r="H223" s="482"/>
      <c r="I223" s="481"/>
      <c r="J223" s="481"/>
      <c r="K223" s="482"/>
      <c r="L223" s="481"/>
      <c r="M223" s="481"/>
      <c r="N223" s="482"/>
      <c r="O223" s="481"/>
      <c r="P223" s="482"/>
      <c r="Q223" s="482"/>
      <c r="R223" s="481"/>
      <c r="S223" s="481"/>
    </row>
    <row r="224" spans="1:19" hidden="1">
      <c r="A224" s="381"/>
      <c r="B224" s="480"/>
      <c r="C224" s="481"/>
      <c r="D224" s="482"/>
      <c r="E224" s="481"/>
      <c r="F224" s="482"/>
      <c r="G224" s="481"/>
      <c r="H224" s="482"/>
      <c r="I224" s="481"/>
      <c r="J224" s="481"/>
      <c r="K224" s="482"/>
      <c r="L224" s="481"/>
      <c r="M224" s="481"/>
      <c r="N224" s="482"/>
      <c r="O224" s="481"/>
      <c r="P224" s="482"/>
      <c r="Q224" s="482"/>
      <c r="R224" s="481"/>
      <c r="S224" s="481"/>
    </row>
    <row r="225" spans="1:19" hidden="1">
      <c r="A225" s="381"/>
      <c r="B225" s="480"/>
      <c r="C225" s="481"/>
      <c r="D225" s="482"/>
      <c r="E225" s="481"/>
      <c r="F225" s="482"/>
      <c r="G225" s="481"/>
      <c r="H225" s="482"/>
      <c r="I225" s="481"/>
      <c r="J225" s="481"/>
      <c r="K225" s="482"/>
      <c r="L225" s="481"/>
      <c r="M225" s="481"/>
      <c r="N225" s="482"/>
      <c r="O225" s="481"/>
      <c r="P225" s="482"/>
      <c r="Q225" s="482"/>
      <c r="R225" s="481"/>
      <c r="S225" s="481"/>
    </row>
    <row r="226" spans="1:19" hidden="1">
      <c r="A226" s="381"/>
      <c r="B226" s="480"/>
      <c r="C226" s="481"/>
      <c r="D226" s="482"/>
      <c r="E226" s="481"/>
      <c r="F226" s="482"/>
      <c r="G226" s="481"/>
      <c r="H226" s="482"/>
      <c r="I226" s="481"/>
      <c r="J226" s="481"/>
      <c r="K226" s="482"/>
      <c r="L226" s="481"/>
      <c r="M226" s="481"/>
      <c r="N226" s="482"/>
      <c r="O226" s="481"/>
      <c r="P226" s="482"/>
      <c r="Q226" s="482"/>
      <c r="R226" s="481"/>
      <c r="S226" s="481"/>
    </row>
    <row r="227" spans="1:19" hidden="1">
      <c r="A227" s="381"/>
      <c r="B227" s="480"/>
      <c r="C227" s="481"/>
      <c r="D227" s="482"/>
      <c r="E227" s="481"/>
      <c r="F227" s="482"/>
      <c r="G227" s="481"/>
      <c r="H227" s="482"/>
      <c r="I227" s="481"/>
      <c r="J227" s="481"/>
      <c r="K227" s="482"/>
      <c r="L227" s="481"/>
      <c r="M227" s="481"/>
      <c r="N227" s="482"/>
      <c r="O227" s="481"/>
      <c r="P227" s="482"/>
      <c r="Q227" s="482"/>
      <c r="R227" s="481"/>
      <c r="S227" s="481"/>
    </row>
    <row r="228" spans="1:19" hidden="1">
      <c r="A228" s="381"/>
      <c r="B228" s="480"/>
      <c r="C228" s="481"/>
      <c r="D228" s="482"/>
      <c r="E228" s="481"/>
      <c r="F228" s="482"/>
      <c r="G228" s="481"/>
      <c r="H228" s="482"/>
      <c r="I228" s="481"/>
      <c r="J228" s="481"/>
      <c r="K228" s="482"/>
      <c r="L228" s="481"/>
      <c r="M228" s="481"/>
      <c r="N228" s="482"/>
      <c r="O228" s="481"/>
      <c r="P228" s="482"/>
      <c r="Q228" s="482"/>
      <c r="R228" s="481"/>
      <c r="S228" s="481"/>
    </row>
    <row r="229" spans="1:19" hidden="1">
      <c r="A229" s="381"/>
      <c r="B229" s="480"/>
      <c r="C229" s="481"/>
      <c r="D229" s="482"/>
      <c r="E229" s="481"/>
      <c r="F229" s="482"/>
      <c r="G229" s="481"/>
      <c r="H229" s="482"/>
      <c r="I229" s="481"/>
      <c r="J229" s="481"/>
      <c r="K229" s="482"/>
      <c r="L229" s="481"/>
      <c r="M229" s="481"/>
      <c r="N229" s="482"/>
      <c r="O229" s="481"/>
      <c r="P229" s="482"/>
      <c r="Q229" s="482"/>
      <c r="R229" s="481"/>
      <c r="S229" s="481"/>
    </row>
    <row r="230" spans="1:19" hidden="1">
      <c r="A230" s="381"/>
      <c r="B230" s="480"/>
      <c r="C230" s="481"/>
      <c r="D230" s="482"/>
      <c r="E230" s="481"/>
      <c r="F230" s="482"/>
      <c r="G230" s="481"/>
      <c r="H230" s="482"/>
      <c r="I230" s="481"/>
      <c r="J230" s="481"/>
      <c r="K230" s="482"/>
      <c r="L230" s="481"/>
      <c r="M230" s="481"/>
      <c r="N230" s="482"/>
      <c r="O230" s="481"/>
      <c r="P230" s="482"/>
      <c r="Q230" s="482"/>
      <c r="R230" s="481"/>
      <c r="S230" s="481"/>
    </row>
    <row r="231" spans="1:19" hidden="1">
      <c r="A231" s="381"/>
      <c r="B231" s="483"/>
      <c r="C231" s="484"/>
      <c r="D231" s="484"/>
      <c r="E231" s="484"/>
      <c r="F231" s="484"/>
      <c r="G231" s="484"/>
      <c r="H231" s="484"/>
      <c r="I231" s="484"/>
      <c r="J231" s="484"/>
      <c r="K231" s="484"/>
      <c r="L231" s="484"/>
      <c r="M231" s="484"/>
      <c r="N231" s="484"/>
      <c r="O231" s="484"/>
      <c r="P231" s="484"/>
      <c r="Q231" s="484"/>
      <c r="R231" s="484"/>
      <c r="S231" s="484"/>
    </row>
    <row r="232" spans="1:19" hidden="1">
      <c r="A232" s="381"/>
      <c r="B232" s="485"/>
      <c r="C232" s="486"/>
      <c r="D232" s="486"/>
      <c r="E232" s="486"/>
      <c r="F232" s="486"/>
      <c r="G232" s="486"/>
      <c r="H232" s="486"/>
      <c r="I232" s="486"/>
      <c r="J232" s="486"/>
      <c r="K232" s="486"/>
      <c r="L232" s="486"/>
      <c r="M232" s="486"/>
      <c r="N232" s="486"/>
      <c r="O232" s="486"/>
      <c r="P232" s="486"/>
      <c r="Q232" s="486"/>
      <c r="R232" s="486"/>
      <c r="S232" s="486"/>
    </row>
    <row r="233" spans="1:19" hidden="1">
      <c r="A233" s="299"/>
      <c r="B233" s="299"/>
      <c r="C233" s="299"/>
      <c r="D233" s="299"/>
      <c r="E233" s="299"/>
      <c r="F233" s="299"/>
      <c r="G233" s="299"/>
      <c r="H233" s="299"/>
      <c r="I233" s="299"/>
      <c r="J233" s="299"/>
      <c r="K233" s="299"/>
      <c r="L233" s="299"/>
      <c r="M233" s="299"/>
      <c r="N233" s="299"/>
      <c r="O233" s="299"/>
      <c r="P233" s="299"/>
      <c r="Q233" s="299"/>
      <c r="R233" s="299"/>
      <c r="S233" s="299"/>
    </row>
    <row r="234" spans="1:19">
      <c r="A234" s="299"/>
      <c r="B234" s="299"/>
      <c r="C234" s="299"/>
      <c r="D234" s="299"/>
      <c r="E234" s="299"/>
      <c r="F234" s="299"/>
      <c r="G234" s="299"/>
      <c r="H234" s="299"/>
      <c r="I234" s="299"/>
      <c r="J234" s="299"/>
      <c r="K234" s="299"/>
      <c r="L234" s="299"/>
      <c r="M234" s="299"/>
      <c r="N234" s="299"/>
      <c r="O234" s="299"/>
      <c r="P234" s="299"/>
      <c r="Q234" s="299"/>
      <c r="R234" s="299"/>
      <c r="S234" s="299"/>
    </row>
  </sheetData>
  <sheetProtection formatCells="0" formatColumns="0" formatRows="0"/>
  <mergeCells count="5">
    <mergeCell ref="C4:S4"/>
    <mergeCell ref="A8:B8"/>
    <mergeCell ref="B33:S33"/>
    <mergeCell ref="C38:S38"/>
    <mergeCell ref="C45:S45"/>
  </mergeCells>
  <printOptions horizontalCentered="1"/>
  <pageMargins left="0.25" right="0.25" top="0.75" bottom="0.25" header="0.25" footer="0.25"/>
  <pageSetup scale="80" fitToHeight="2"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dimension ref="A1:S414"/>
  <sheetViews>
    <sheetView showGridLines="0" topLeftCell="A17" zoomScaleNormal="100" workbookViewId="0">
      <selection activeCell="L18" sqref="L18"/>
    </sheetView>
  </sheetViews>
  <sheetFormatPr defaultRowHeight="15"/>
  <cols>
    <col min="1" max="1" width="1.7109375" customWidth="1"/>
    <col min="2" max="2" width="6.42578125" customWidth="1"/>
    <col min="3" max="19" width="10.140625" customWidth="1"/>
    <col min="257" max="257" width="1.7109375" customWidth="1"/>
    <col min="258" max="258" width="6.42578125" customWidth="1"/>
    <col min="259" max="275" width="10.140625" customWidth="1"/>
    <col min="513" max="513" width="1.7109375" customWidth="1"/>
    <col min="514" max="514" width="6.42578125" customWidth="1"/>
    <col min="515" max="531" width="10.140625" customWidth="1"/>
    <col min="769" max="769" width="1.7109375" customWidth="1"/>
    <col min="770" max="770" width="6.42578125" customWidth="1"/>
    <col min="771" max="787" width="10.140625" customWidth="1"/>
    <col min="1025" max="1025" width="1.7109375" customWidth="1"/>
    <col min="1026" max="1026" width="6.42578125" customWidth="1"/>
    <col min="1027" max="1043" width="10.140625" customWidth="1"/>
    <col min="1281" max="1281" width="1.7109375" customWidth="1"/>
    <col min="1282" max="1282" width="6.42578125" customWidth="1"/>
    <col min="1283" max="1299" width="10.140625" customWidth="1"/>
    <col min="1537" max="1537" width="1.7109375" customWidth="1"/>
    <col min="1538" max="1538" width="6.42578125" customWidth="1"/>
    <col min="1539" max="1555" width="10.140625" customWidth="1"/>
    <col min="1793" max="1793" width="1.7109375" customWidth="1"/>
    <col min="1794" max="1794" width="6.42578125" customWidth="1"/>
    <col min="1795" max="1811" width="10.140625" customWidth="1"/>
    <col min="2049" max="2049" width="1.7109375" customWidth="1"/>
    <col min="2050" max="2050" width="6.42578125" customWidth="1"/>
    <col min="2051" max="2067" width="10.140625" customWidth="1"/>
    <col min="2305" max="2305" width="1.7109375" customWidth="1"/>
    <col min="2306" max="2306" width="6.42578125" customWidth="1"/>
    <col min="2307" max="2323" width="10.140625" customWidth="1"/>
    <col min="2561" max="2561" width="1.7109375" customWidth="1"/>
    <col min="2562" max="2562" width="6.42578125" customWidth="1"/>
    <col min="2563" max="2579" width="10.140625" customWidth="1"/>
    <col min="2817" max="2817" width="1.7109375" customWidth="1"/>
    <col min="2818" max="2818" width="6.42578125" customWidth="1"/>
    <col min="2819" max="2835" width="10.140625" customWidth="1"/>
    <col min="3073" max="3073" width="1.7109375" customWidth="1"/>
    <col min="3074" max="3074" width="6.42578125" customWidth="1"/>
    <col min="3075" max="3091" width="10.140625" customWidth="1"/>
    <col min="3329" max="3329" width="1.7109375" customWidth="1"/>
    <col min="3330" max="3330" width="6.42578125" customWidth="1"/>
    <col min="3331" max="3347" width="10.140625" customWidth="1"/>
    <col min="3585" max="3585" width="1.7109375" customWidth="1"/>
    <col min="3586" max="3586" width="6.42578125" customWidth="1"/>
    <col min="3587" max="3603" width="10.140625" customWidth="1"/>
    <col min="3841" max="3841" width="1.7109375" customWidth="1"/>
    <col min="3842" max="3842" width="6.42578125" customWidth="1"/>
    <col min="3843" max="3859" width="10.140625" customWidth="1"/>
    <col min="4097" max="4097" width="1.7109375" customWidth="1"/>
    <col min="4098" max="4098" width="6.42578125" customWidth="1"/>
    <col min="4099" max="4115" width="10.140625" customWidth="1"/>
    <col min="4353" max="4353" width="1.7109375" customWidth="1"/>
    <col min="4354" max="4354" width="6.42578125" customWidth="1"/>
    <col min="4355" max="4371" width="10.140625" customWidth="1"/>
    <col min="4609" max="4609" width="1.7109375" customWidth="1"/>
    <col min="4610" max="4610" width="6.42578125" customWidth="1"/>
    <col min="4611" max="4627" width="10.140625" customWidth="1"/>
    <col min="4865" max="4865" width="1.7109375" customWidth="1"/>
    <col min="4866" max="4866" width="6.42578125" customWidth="1"/>
    <col min="4867" max="4883" width="10.140625" customWidth="1"/>
    <col min="5121" max="5121" width="1.7109375" customWidth="1"/>
    <col min="5122" max="5122" width="6.42578125" customWidth="1"/>
    <col min="5123" max="5139" width="10.140625" customWidth="1"/>
    <col min="5377" max="5377" width="1.7109375" customWidth="1"/>
    <col min="5378" max="5378" width="6.42578125" customWidth="1"/>
    <col min="5379" max="5395" width="10.140625" customWidth="1"/>
    <col min="5633" max="5633" width="1.7109375" customWidth="1"/>
    <col min="5634" max="5634" width="6.42578125" customWidth="1"/>
    <col min="5635" max="5651" width="10.140625" customWidth="1"/>
    <col min="5889" max="5889" width="1.7109375" customWidth="1"/>
    <col min="5890" max="5890" width="6.42578125" customWidth="1"/>
    <col min="5891" max="5907" width="10.140625" customWidth="1"/>
    <col min="6145" max="6145" width="1.7109375" customWidth="1"/>
    <col min="6146" max="6146" width="6.42578125" customWidth="1"/>
    <col min="6147" max="6163" width="10.140625" customWidth="1"/>
    <col min="6401" max="6401" width="1.7109375" customWidth="1"/>
    <col min="6402" max="6402" width="6.42578125" customWidth="1"/>
    <col min="6403" max="6419" width="10.140625" customWidth="1"/>
    <col min="6657" max="6657" width="1.7109375" customWidth="1"/>
    <col min="6658" max="6658" width="6.42578125" customWidth="1"/>
    <col min="6659" max="6675" width="10.140625" customWidth="1"/>
    <col min="6913" max="6913" width="1.7109375" customWidth="1"/>
    <col min="6914" max="6914" width="6.42578125" customWidth="1"/>
    <col min="6915" max="6931" width="10.140625" customWidth="1"/>
    <col min="7169" max="7169" width="1.7109375" customWidth="1"/>
    <col min="7170" max="7170" width="6.42578125" customWidth="1"/>
    <col min="7171" max="7187" width="10.140625" customWidth="1"/>
    <col min="7425" max="7425" width="1.7109375" customWidth="1"/>
    <col min="7426" max="7426" width="6.42578125" customWidth="1"/>
    <col min="7427" max="7443" width="10.140625" customWidth="1"/>
    <col min="7681" max="7681" width="1.7109375" customWidth="1"/>
    <col min="7682" max="7682" width="6.42578125" customWidth="1"/>
    <col min="7683" max="7699" width="10.140625" customWidth="1"/>
    <col min="7937" max="7937" width="1.7109375" customWidth="1"/>
    <col min="7938" max="7938" width="6.42578125" customWidth="1"/>
    <col min="7939" max="7955" width="10.140625" customWidth="1"/>
    <col min="8193" max="8193" width="1.7109375" customWidth="1"/>
    <col min="8194" max="8194" width="6.42578125" customWidth="1"/>
    <col min="8195" max="8211" width="10.140625" customWidth="1"/>
    <col min="8449" max="8449" width="1.7109375" customWidth="1"/>
    <col min="8450" max="8450" width="6.42578125" customWidth="1"/>
    <col min="8451" max="8467" width="10.140625" customWidth="1"/>
    <col min="8705" max="8705" width="1.7109375" customWidth="1"/>
    <col min="8706" max="8706" width="6.42578125" customWidth="1"/>
    <col min="8707" max="8723" width="10.140625" customWidth="1"/>
    <col min="8961" max="8961" width="1.7109375" customWidth="1"/>
    <col min="8962" max="8962" width="6.42578125" customWidth="1"/>
    <col min="8963" max="8979" width="10.140625" customWidth="1"/>
    <col min="9217" max="9217" width="1.7109375" customWidth="1"/>
    <col min="9218" max="9218" width="6.42578125" customWidth="1"/>
    <col min="9219" max="9235" width="10.140625" customWidth="1"/>
    <col min="9473" max="9473" width="1.7109375" customWidth="1"/>
    <col min="9474" max="9474" width="6.42578125" customWidth="1"/>
    <col min="9475" max="9491" width="10.140625" customWidth="1"/>
    <col min="9729" max="9729" width="1.7109375" customWidth="1"/>
    <col min="9730" max="9730" width="6.42578125" customWidth="1"/>
    <col min="9731" max="9747" width="10.140625" customWidth="1"/>
    <col min="9985" max="9985" width="1.7109375" customWidth="1"/>
    <col min="9986" max="9986" width="6.42578125" customWidth="1"/>
    <col min="9987" max="10003" width="10.140625" customWidth="1"/>
    <col min="10241" max="10241" width="1.7109375" customWidth="1"/>
    <col min="10242" max="10242" width="6.42578125" customWidth="1"/>
    <col min="10243" max="10259" width="10.140625" customWidth="1"/>
    <col min="10497" max="10497" width="1.7109375" customWidth="1"/>
    <col min="10498" max="10498" width="6.42578125" customWidth="1"/>
    <col min="10499" max="10515" width="10.140625" customWidth="1"/>
    <col min="10753" max="10753" width="1.7109375" customWidth="1"/>
    <col min="10754" max="10754" width="6.42578125" customWidth="1"/>
    <col min="10755" max="10771" width="10.140625" customWidth="1"/>
    <col min="11009" max="11009" width="1.7109375" customWidth="1"/>
    <col min="11010" max="11010" width="6.42578125" customWidth="1"/>
    <col min="11011" max="11027" width="10.140625" customWidth="1"/>
    <col min="11265" max="11265" width="1.7109375" customWidth="1"/>
    <col min="11266" max="11266" width="6.42578125" customWidth="1"/>
    <col min="11267" max="11283" width="10.140625" customWidth="1"/>
    <col min="11521" max="11521" width="1.7109375" customWidth="1"/>
    <col min="11522" max="11522" width="6.42578125" customWidth="1"/>
    <col min="11523" max="11539" width="10.140625" customWidth="1"/>
    <col min="11777" max="11777" width="1.7109375" customWidth="1"/>
    <col min="11778" max="11778" width="6.42578125" customWidth="1"/>
    <col min="11779" max="11795" width="10.140625" customWidth="1"/>
    <col min="12033" max="12033" width="1.7109375" customWidth="1"/>
    <col min="12034" max="12034" width="6.42578125" customWidth="1"/>
    <col min="12035" max="12051" width="10.140625" customWidth="1"/>
    <col min="12289" max="12289" width="1.7109375" customWidth="1"/>
    <col min="12290" max="12290" width="6.42578125" customWidth="1"/>
    <col min="12291" max="12307" width="10.140625" customWidth="1"/>
    <col min="12545" max="12545" width="1.7109375" customWidth="1"/>
    <col min="12546" max="12546" width="6.42578125" customWidth="1"/>
    <col min="12547" max="12563" width="10.140625" customWidth="1"/>
    <col min="12801" max="12801" width="1.7109375" customWidth="1"/>
    <col min="12802" max="12802" width="6.42578125" customWidth="1"/>
    <col min="12803" max="12819" width="10.140625" customWidth="1"/>
    <col min="13057" max="13057" width="1.7109375" customWidth="1"/>
    <col min="13058" max="13058" width="6.42578125" customWidth="1"/>
    <col min="13059" max="13075" width="10.140625" customWidth="1"/>
    <col min="13313" max="13313" width="1.7109375" customWidth="1"/>
    <col min="13314" max="13314" width="6.42578125" customWidth="1"/>
    <col min="13315" max="13331" width="10.140625" customWidth="1"/>
    <col min="13569" max="13569" width="1.7109375" customWidth="1"/>
    <col min="13570" max="13570" width="6.42578125" customWidth="1"/>
    <col min="13571" max="13587" width="10.140625" customWidth="1"/>
    <col min="13825" max="13825" width="1.7109375" customWidth="1"/>
    <col min="13826" max="13826" width="6.42578125" customWidth="1"/>
    <col min="13827" max="13843" width="10.140625" customWidth="1"/>
    <col min="14081" max="14081" width="1.7109375" customWidth="1"/>
    <col min="14082" max="14082" width="6.42578125" customWidth="1"/>
    <col min="14083" max="14099" width="10.140625" customWidth="1"/>
    <col min="14337" max="14337" width="1.7109375" customWidth="1"/>
    <col min="14338" max="14338" width="6.42578125" customWidth="1"/>
    <col min="14339" max="14355" width="10.140625" customWidth="1"/>
    <col min="14593" max="14593" width="1.7109375" customWidth="1"/>
    <col min="14594" max="14594" width="6.42578125" customWidth="1"/>
    <col min="14595" max="14611" width="10.140625" customWidth="1"/>
    <col min="14849" max="14849" width="1.7109375" customWidth="1"/>
    <col min="14850" max="14850" width="6.42578125" customWidth="1"/>
    <col min="14851" max="14867" width="10.140625" customWidth="1"/>
    <col min="15105" max="15105" width="1.7109375" customWidth="1"/>
    <col min="15106" max="15106" width="6.42578125" customWidth="1"/>
    <col min="15107" max="15123" width="10.140625" customWidth="1"/>
    <col min="15361" max="15361" width="1.7109375" customWidth="1"/>
    <col min="15362" max="15362" width="6.42578125" customWidth="1"/>
    <col min="15363" max="15379" width="10.140625" customWidth="1"/>
    <col min="15617" max="15617" width="1.7109375" customWidth="1"/>
    <col min="15618" max="15618" width="6.42578125" customWidth="1"/>
    <col min="15619" max="15635" width="10.140625" customWidth="1"/>
    <col min="15873" max="15873" width="1.7109375" customWidth="1"/>
    <col min="15874" max="15874" width="6.42578125" customWidth="1"/>
    <col min="15875" max="15891" width="10.140625" customWidth="1"/>
    <col min="16129" max="16129" width="1.7109375" customWidth="1"/>
    <col min="16130" max="16130" width="6.42578125" customWidth="1"/>
    <col min="16131" max="16147" width="10.140625" customWidth="1"/>
  </cols>
  <sheetData>
    <row r="1" spans="1:19" ht="15.75" hidden="1">
      <c r="A1" s="381"/>
      <c r="B1" s="503" t="s">
        <v>738</v>
      </c>
      <c r="C1" s="381"/>
      <c r="D1" s="381"/>
      <c r="E1" s="381"/>
      <c r="F1" s="381"/>
      <c r="G1" s="381"/>
      <c r="H1" s="381"/>
      <c r="I1" s="381"/>
      <c r="J1" s="381"/>
      <c r="K1" s="381"/>
      <c r="L1" s="381"/>
      <c r="M1" s="381"/>
      <c r="N1" s="381"/>
      <c r="O1" s="381"/>
      <c r="P1" s="381"/>
      <c r="Q1" s="381"/>
      <c r="R1" s="381"/>
      <c r="S1" s="299"/>
    </row>
    <row r="2" spans="1:19" hidden="1">
      <c r="A2" s="381"/>
      <c r="B2" s="383" t="s">
        <v>739</v>
      </c>
      <c r="C2" s="381"/>
      <c r="D2" s="381"/>
      <c r="E2" s="381"/>
      <c r="F2" s="381"/>
      <c r="G2" s="381"/>
      <c r="H2" s="381"/>
      <c r="I2" s="381"/>
      <c r="J2" s="381"/>
      <c r="K2" s="381"/>
      <c r="L2" s="381"/>
      <c r="M2" s="381"/>
      <c r="N2" s="381"/>
      <c r="O2" s="381"/>
      <c r="P2" s="381"/>
      <c r="Q2" s="381"/>
      <c r="R2" s="381"/>
      <c r="S2" s="299"/>
    </row>
    <row r="3" spans="1:19" hidden="1">
      <c r="A3" s="381"/>
      <c r="B3" s="381"/>
      <c r="C3" s="381"/>
      <c r="D3" s="504"/>
      <c r="E3" s="381"/>
      <c r="F3" s="381"/>
      <c r="G3" s="381"/>
      <c r="H3" s="381"/>
      <c r="I3" s="381"/>
      <c r="J3" s="381"/>
      <c r="K3" s="381"/>
      <c r="L3" s="381"/>
      <c r="M3" s="381"/>
      <c r="N3" s="381"/>
      <c r="O3" s="381"/>
      <c r="P3" s="381"/>
      <c r="Q3" s="381"/>
      <c r="R3" s="381"/>
      <c r="S3" s="299"/>
    </row>
    <row r="4" spans="1:19" hidden="1">
      <c r="A4" s="384"/>
      <c r="B4" s="384"/>
      <c r="C4" s="826" t="s">
        <v>653</v>
      </c>
      <c r="D4" s="827"/>
      <c r="E4" s="827"/>
      <c r="F4" s="827"/>
      <c r="G4" s="827"/>
      <c r="H4" s="827"/>
      <c r="I4" s="827"/>
      <c r="J4" s="827"/>
      <c r="K4" s="827"/>
      <c r="L4" s="827"/>
      <c r="M4" s="827"/>
      <c r="N4" s="827"/>
      <c r="O4" s="827"/>
      <c r="P4" s="827"/>
      <c r="Q4" s="827"/>
      <c r="R4" s="827"/>
      <c r="S4" s="827"/>
    </row>
    <row r="5" spans="1:19" hidden="1">
      <c r="A5" s="384"/>
      <c r="B5" s="384"/>
      <c r="C5" s="505"/>
      <c r="D5" s="506"/>
      <c r="E5" s="507"/>
      <c r="F5" s="828"/>
      <c r="G5" s="829"/>
      <c r="H5" s="829"/>
      <c r="I5" s="830"/>
      <c r="J5" s="828"/>
      <c r="K5" s="829"/>
      <c r="L5" s="829"/>
      <c r="M5" s="829"/>
      <c r="N5" s="830"/>
      <c r="O5" s="508"/>
      <c r="P5" s="509"/>
      <c r="Q5" s="508"/>
      <c r="R5" s="508"/>
      <c r="S5" s="299"/>
    </row>
    <row r="6" spans="1:19" hidden="1">
      <c r="A6" s="384"/>
      <c r="B6" s="384"/>
      <c r="C6" s="510"/>
      <c r="D6" s="511"/>
      <c r="E6" s="512"/>
      <c r="F6" s="513"/>
      <c r="G6" s="513"/>
      <c r="H6" s="513"/>
      <c r="I6" s="513"/>
      <c r="J6" s="513"/>
      <c r="K6" s="513"/>
      <c r="L6" s="513"/>
      <c r="M6" s="513"/>
      <c r="N6" s="513"/>
      <c r="O6" s="514"/>
      <c r="P6" s="831"/>
      <c r="Q6" s="832"/>
      <c r="R6" s="833"/>
      <c r="S6" s="299"/>
    </row>
    <row r="7" spans="1:19" hidden="1">
      <c r="A7" s="515"/>
      <c r="B7" s="515"/>
      <c r="C7" s="834"/>
      <c r="D7" s="835"/>
      <c r="E7" s="516"/>
      <c r="F7" s="517"/>
      <c r="G7" s="517"/>
      <c r="H7" s="517"/>
      <c r="I7" s="517"/>
      <c r="J7" s="517"/>
      <c r="K7" s="517"/>
      <c r="L7" s="517"/>
      <c r="M7" s="517"/>
      <c r="N7" s="517"/>
      <c r="O7" s="518"/>
      <c r="P7" s="836"/>
      <c r="Q7" s="837"/>
      <c r="R7" s="838"/>
      <c r="S7" s="299"/>
    </row>
    <row r="8" spans="1:19" hidden="1">
      <c r="A8" s="519" t="s">
        <v>740</v>
      </c>
      <c r="B8" s="519"/>
      <c r="C8" s="357">
        <v>71</v>
      </c>
      <c r="D8" s="357">
        <v>72</v>
      </c>
      <c r="E8" s="357">
        <v>74</v>
      </c>
      <c r="F8" s="358" t="s">
        <v>656</v>
      </c>
      <c r="G8" s="358" t="s">
        <v>657</v>
      </c>
      <c r="H8" s="358" t="s">
        <v>658</v>
      </c>
      <c r="I8" s="358" t="s">
        <v>659</v>
      </c>
      <c r="J8" s="358" t="s">
        <v>660</v>
      </c>
      <c r="K8" s="358" t="s">
        <v>661</v>
      </c>
      <c r="L8" s="358" t="s">
        <v>662</v>
      </c>
      <c r="M8" s="358" t="s">
        <v>663</v>
      </c>
      <c r="N8" s="358" t="s">
        <v>664</v>
      </c>
      <c r="O8" s="358" t="s">
        <v>665</v>
      </c>
      <c r="P8" s="358" t="s">
        <v>666</v>
      </c>
      <c r="Q8" s="358" t="s">
        <v>667</v>
      </c>
      <c r="R8" s="357">
        <v>620</v>
      </c>
      <c r="S8" s="357">
        <v>621</v>
      </c>
    </row>
    <row r="9" spans="1:19" hidden="1">
      <c r="A9" s="820" t="s">
        <v>741</v>
      </c>
      <c r="B9" s="821"/>
      <c r="C9" s="268">
        <f>'Export Incentives'!D53</f>
        <v>0.55720000000000003</v>
      </c>
      <c r="D9" s="268">
        <f>'Export Incentives'!E53</f>
        <v>0.55720000000000003</v>
      </c>
      <c r="E9" s="268">
        <f>'Export Incentives'!F53</f>
        <v>0.55720000000000003</v>
      </c>
      <c r="F9" s="268">
        <f>'Export Incentives'!G53</f>
        <v>0.55720000000000003</v>
      </c>
      <c r="G9" s="268">
        <f>'Export Incentives'!H53</f>
        <v>0.55720000000000003</v>
      </c>
      <c r="H9" s="268">
        <f>'Export Incentives'!I53</f>
        <v>0.55720000000000003</v>
      </c>
      <c r="I9" s="268">
        <f>'Export Incentives'!J53</f>
        <v>0.55720000000000003</v>
      </c>
      <c r="J9" s="268">
        <f>'Export Incentives'!K53</f>
        <v>0.55720000000000003</v>
      </c>
      <c r="K9" s="268">
        <f>'Export Incentives'!L53</f>
        <v>0.55720000000000003</v>
      </c>
      <c r="L9" s="268">
        <f>'Export Incentives'!M53</f>
        <v>0.55720000000000003</v>
      </c>
      <c r="M9" s="268">
        <f>'Export Incentives'!N53</f>
        <v>0.55720000000000003</v>
      </c>
      <c r="N9" s="268">
        <f>'Export Incentives'!O53</f>
        <v>0.55720000000000003</v>
      </c>
      <c r="O9" s="268">
        <f>'Export Incentives'!P53</f>
        <v>0.55720000000000003</v>
      </c>
      <c r="P9" s="268">
        <f>'Export Incentives'!Q53</f>
        <v>0.55720000000000003</v>
      </c>
      <c r="Q9" s="268">
        <f>'Export Incentives'!R53</f>
        <v>0.55720000000000003</v>
      </c>
      <c r="R9" s="268">
        <f>'Export Incentives'!S53</f>
        <v>0.55720000000000003</v>
      </c>
      <c r="S9" s="268">
        <f>'Export Incentives'!T53</f>
        <v>0.55720000000000003</v>
      </c>
    </row>
    <row r="10" spans="1:19" hidden="1">
      <c r="A10" s="520"/>
      <c r="B10" s="327"/>
      <c r="C10" s="327"/>
      <c r="D10" s="327"/>
      <c r="E10" s="327"/>
      <c r="F10" s="327"/>
      <c r="G10" s="327"/>
      <c r="H10" s="327"/>
      <c r="I10" s="327"/>
      <c r="J10" s="327"/>
      <c r="K10" s="327"/>
      <c r="L10" s="327"/>
      <c r="M10" s="327"/>
      <c r="N10" s="327"/>
      <c r="O10" s="327"/>
      <c r="P10" s="327"/>
      <c r="Q10" s="327">
        <f>'Export Incentives'!R54</f>
        <v>0</v>
      </c>
      <c r="R10" s="327"/>
      <c r="S10" s="299"/>
    </row>
    <row r="11" spans="1:19" hidden="1">
      <c r="A11" s="520"/>
      <c r="B11" s="327"/>
      <c r="C11" s="822" t="s">
        <v>669</v>
      </c>
      <c r="D11" s="823"/>
      <c r="E11" s="823"/>
      <c r="F11" s="823"/>
      <c r="G11" s="823"/>
      <c r="H11" s="823"/>
      <c r="I11" s="823"/>
      <c r="J11" s="823"/>
      <c r="K11" s="823"/>
      <c r="L11" s="823"/>
      <c r="M11" s="823"/>
      <c r="N11" s="823"/>
      <c r="O11" s="823"/>
      <c r="P11" s="823"/>
      <c r="Q11" s="823"/>
      <c r="R11" s="823"/>
      <c r="S11" s="823"/>
    </row>
    <row r="12" spans="1:19" hidden="1">
      <c r="A12" s="521" t="s">
        <v>2</v>
      </c>
      <c r="B12" s="521"/>
      <c r="C12" s="357">
        <v>71</v>
      </c>
      <c r="D12" s="357">
        <v>72</v>
      </c>
      <c r="E12" s="357">
        <v>74</v>
      </c>
      <c r="F12" s="358" t="s">
        <v>656</v>
      </c>
      <c r="G12" s="358" t="s">
        <v>657</v>
      </c>
      <c r="H12" s="358" t="s">
        <v>658</v>
      </c>
      <c r="I12" s="358" t="s">
        <v>659</v>
      </c>
      <c r="J12" s="358" t="s">
        <v>660</v>
      </c>
      <c r="K12" s="358" t="s">
        <v>661</v>
      </c>
      <c r="L12" s="358" t="s">
        <v>662</v>
      </c>
      <c r="M12" s="358" t="s">
        <v>663</v>
      </c>
      <c r="N12" s="358" t="s">
        <v>664</v>
      </c>
      <c r="O12" s="358" t="s">
        <v>665</v>
      </c>
      <c r="P12" s="358" t="s">
        <v>666</v>
      </c>
      <c r="Q12" s="358" t="s">
        <v>667</v>
      </c>
      <c r="R12" s="357">
        <v>620</v>
      </c>
      <c r="S12" s="357">
        <v>621</v>
      </c>
    </row>
    <row r="13" spans="1:19" hidden="1">
      <c r="A13" s="824" t="s">
        <v>626</v>
      </c>
      <c r="B13" s="825"/>
      <c r="C13" s="269">
        <f>'Export Incentives'!D57</f>
        <v>1</v>
      </c>
      <c r="D13" s="269">
        <f>'Export Incentives'!E57</f>
        <v>1</v>
      </c>
      <c r="E13" s="269">
        <f>'Export Incentives'!F57</f>
        <v>1</v>
      </c>
      <c r="F13" s="269">
        <f>'Export Incentives'!G57</f>
        <v>1</v>
      </c>
      <c r="G13" s="269">
        <f>'Export Incentives'!H57</f>
        <v>1</v>
      </c>
      <c r="H13" s="269">
        <f>'Export Incentives'!I57</f>
        <v>1</v>
      </c>
      <c r="I13" s="269">
        <f>'Export Incentives'!J57</f>
        <v>1</v>
      </c>
      <c r="J13" s="269">
        <f>'Export Incentives'!K57</f>
        <v>1</v>
      </c>
      <c r="K13" s="269">
        <f>'Export Incentives'!L57</f>
        <v>1</v>
      </c>
      <c r="L13" s="269">
        <f>'Export Incentives'!M57</f>
        <v>1</v>
      </c>
      <c r="M13" s="269">
        <f>'Export Incentives'!N57</f>
        <v>1</v>
      </c>
      <c r="N13" s="269">
        <f>'Export Incentives'!O57</f>
        <v>1</v>
      </c>
      <c r="O13" s="269">
        <f>'Export Incentives'!P57</f>
        <v>1</v>
      </c>
      <c r="P13" s="269">
        <f>'Export Incentives'!Q57</f>
        <v>1</v>
      </c>
      <c r="Q13" s="269">
        <f>'Export Incentives'!R57</f>
        <v>1</v>
      </c>
      <c r="R13" s="269">
        <f>'Export Incentives'!S57</f>
        <v>1</v>
      </c>
      <c r="S13" s="269">
        <f>'Export Incentives'!T57</f>
        <v>1</v>
      </c>
    </row>
    <row r="14" spans="1:19" hidden="1">
      <c r="A14" s="381"/>
      <c r="B14" s="381"/>
      <c r="C14" s="381"/>
      <c r="D14" s="381"/>
      <c r="E14" s="381"/>
      <c r="F14" s="381"/>
      <c r="G14" s="381"/>
      <c r="H14" s="381"/>
      <c r="I14" s="381"/>
      <c r="J14" s="381"/>
      <c r="K14" s="381"/>
      <c r="L14" s="381"/>
      <c r="M14" s="381"/>
      <c r="N14" s="381"/>
      <c r="O14" s="381"/>
      <c r="P14" s="381"/>
      <c r="Q14" s="381"/>
      <c r="R14" s="381"/>
      <c r="S14" s="299"/>
    </row>
    <row r="15" spans="1:19" hidden="1">
      <c r="A15" s="381"/>
      <c r="B15" s="381"/>
      <c r="C15" s="381"/>
      <c r="D15" s="381"/>
      <c r="E15" s="381"/>
      <c r="F15" s="381"/>
      <c r="G15" s="381"/>
      <c r="H15" s="381"/>
      <c r="I15" s="381"/>
      <c r="J15" s="381"/>
      <c r="K15" s="381"/>
      <c r="L15" s="381"/>
      <c r="M15" s="381"/>
      <c r="N15" s="381"/>
      <c r="O15" s="381"/>
      <c r="P15" s="381"/>
      <c r="Q15" s="381"/>
      <c r="R15" s="381"/>
      <c r="S15" s="299"/>
    </row>
    <row r="16" spans="1:19" hidden="1">
      <c r="A16" s="381"/>
      <c r="B16" s="381"/>
      <c r="C16" s="399"/>
      <c r="D16" s="399"/>
      <c r="E16" s="399"/>
      <c r="F16" s="399"/>
      <c r="G16" s="399"/>
      <c r="H16" s="399"/>
      <c r="I16" s="399"/>
      <c r="J16" s="399"/>
      <c r="K16" s="399"/>
      <c r="L16" s="399"/>
      <c r="M16" s="399"/>
      <c r="N16" s="399"/>
      <c r="O16" s="399"/>
      <c r="P16" s="381"/>
      <c r="Q16" s="381"/>
      <c r="R16" s="381"/>
      <c r="S16" s="299"/>
    </row>
    <row r="17" spans="1:19" ht="15.75">
      <c r="A17" s="299"/>
      <c r="B17" s="400" t="str">
        <f>'Export Incentives'!A1</f>
        <v>Sourcewell (NJPA)</v>
      </c>
      <c r="C17" s="381"/>
      <c r="D17" s="381"/>
      <c r="E17" s="381"/>
      <c r="F17" s="381"/>
      <c r="G17" s="381"/>
      <c r="H17" s="381"/>
      <c r="I17" s="381"/>
      <c r="J17" s="694"/>
      <c r="K17" s="694" t="s">
        <v>802</v>
      </c>
      <c r="L17" s="381"/>
      <c r="M17" s="381"/>
      <c r="N17" s="381"/>
      <c r="O17" s="381"/>
      <c r="P17" s="299"/>
      <c r="Q17" s="401"/>
      <c r="R17" s="401" t="s">
        <v>708</v>
      </c>
      <c r="S17" s="299"/>
    </row>
    <row r="18" spans="1:19" ht="18.75">
      <c r="A18" s="299"/>
      <c r="B18" s="522" t="s">
        <v>742</v>
      </c>
      <c r="C18" s="381"/>
      <c r="D18" s="381"/>
      <c r="E18" s="381"/>
      <c r="F18" s="381"/>
      <c r="G18" s="381"/>
      <c r="H18" s="381"/>
      <c r="I18" s="381"/>
      <c r="J18" s="381"/>
      <c r="K18" s="381"/>
      <c r="L18" s="381"/>
      <c r="M18" s="381"/>
      <c r="N18" s="381"/>
      <c r="O18" s="381"/>
      <c r="P18" s="381"/>
      <c r="Q18" s="381"/>
      <c r="R18" s="381"/>
      <c r="S18" s="299"/>
    </row>
    <row r="19" spans="1:19" ht="11.1" customHeight="1">
      <c r="A19" s="381"/>
      <c r="B19" s="381"/>
      <c r="C19" s="381"/>
      <c r="D19" s="381"/>
      <c r="E19" s="381"/>
      <c r="F19" s="381"/>
      <c r="G19" s="381"/>
      <c r="H19" s="381"/>
      <c r="I19" s="381"/>
      <c r="J19" s="381"/>
      <c r="K19" s="381"/>
      <c r="L19" s="381"/>
      <c r="M19" s="381"/>
      <c r="N19" s="381"/>
      <c r="O19" s="381"/>
      <c r="P19" s="381"/>
      <c r="Q19" s="381"/>
      <c r="R19" s="381"/>
      <c r="S19" s="299"/>
    </row>
    <row r="20" spans="1:19" ht="26.25" customHeight="1">
      <c r="A20" s="523"/>
      <c r="B20" s="812" t="str">
        <f>"The rates shown are for shipments originating in the United States."</f>
        <v>The rates shown are for shipments originating in the United States.</v>
      </c>
      <c r="C20" s="812"/>
      <c r="D20" s="812"/>
      <c r="E20" s="812"/>
      <c r="F20" s="812"/>
      <c r="G20" s="812"/>
      <c r="H20" s="812"/>
      <c r="I20" s="812"/>
      <c r="J20" s="812"/>
      <c r="K20" s="812"/>
      <c r="L20" s="812"/>
      <c r="M20" s="812"/>
      <c r="N20" s="812"/>
      <c r="O20" s="812"/>
      <c r="P20" s="812"/>
      <c r="Q20" s="812"/>
      <c r="R20" s="812"/>
      <c r="S20" s="812"/>
    </row>
    <row r="21" spans="1:19" ht="11.1" customHeight="1">
      <c r="A21" s="523"/>
      <c r="B21" s="524"/>
      <c r="C21" s="524"/>
      <c r="D21" s="524"/>
      <c r="E21" s="524"/>
      <c r="F21" s="524"/>
      <c r="G21" s="524"/>
      <c r="H21" s="524"/>
      <c r="I21" s="524"/>
      <c r="J21" s="524"/>
      <c r="K21" s="524"/>
      <c r="L21" s="524"/>
      <c r="M21" s="524"/>
      <c r="N21" s="524"/>
      <c r="O21" s="524"/>
      <c r="P21" s="524"/>
      <c r="Q21" s="524"/>
      <c r="R21" s="524"/>
      <c r="S21" s="524"/>
    </row>
    <row r="22" spans="1:19" ht="11.1" customHeight="1">
      <c r="A22" s="381"/>
      <c r="B22" s="403"/>
      <c r="C22" s="403"/>
      <c r="D22" s="403"/>
      <c r="E22" s="403"/>
      <c r="F22" s="403"/>
      <c r="G22" s="403"/>
      <c r="H22" s="403"/>
      <c r="I22" s="403"/>
      <c r="J22" s="381"/>
      <c r="K22" s="381"/>
      <c r="L22" s="381"/>
      <c r="M22" s="381"/>
      <c r="N22" s="381"/>
      <c r="O22" s="381"/>
      <c r="P22" s="381"/>
      <c r="Q22" s="381"/>
      <c r="R22" s="381"/>
      <c r="S22" s="299"/>
    </row>
    <row r="23" spans="1:19" ht="15.75" thickBot="1">
      <c r="A23" s="299"/>
      <c r="B23" s="455" t="s">
        <v>743</v>
      </c>
      <c r="C23" s="381"/>
      <c r="D23" s="381"/>
      <c r="E23" s="381"/>
      <c r="F23" s="381"/>
      <c r="G23" s="491"/>
      <c r="H23" s="381"/>
      <c r="I23" s="381"/>
      <c r="J23" s="381"/>
      <c r="K23" s="381"/>
      <c r="L23" s="381"/>
      <c r="M23" s="381"/>
      <c r="N23" s="381"/>
      <c r="O23" s="381"/>
      <c r="P23" s="381"/>
      <c r="Q23" s="381"/>
      <c r="R23" s="381"/>
      <c r="S23" s="299"/>
    </row>
    <row r="24" spans="1:19" ht="15.75" thickBot="1">
      <c r="A24" s="381"/>
      <c r="B24" s="525"/>
      <c r="C24" s="815" t="s">
        <v>5</v>
      </c>
      <c r="D24" s="816"/>
      <c r="E24" s="816"/>
      <c r="F24" s="816"/>
      <c r="G24" s="816"/>
      <c r="H24" s="816"/>
      <c r="I24" s="816"/>
      <c r="J24" s="816"/>
      <c r="K24" s="816"/>
      <c r="L24" s="816"/>
      <c r="M24" s="816"/>
      <c r="N24" s="816"/>
      <c r="O24" s="816"/>
      <c r="P24" s="816"/>
      <c r="Q24" s="816"/>
      <c r="R24" s="816"/>
      <c r="S24" s="817"/>
    </row>
    <row r="25" spans="1:19" ht="15.75" hidden="1" thickBot="1">
      <c r="A25" s="381"/>
      <c r="B25" s="526"/>
      <c r="C25" s="425"/>
      <c r="D25" s="426"/>
      <c r="E25" s="427"/>
      <c r="F25" s="426"/>
      <c r="G25" s="427"/>
      <c r="H25" s="426"/>
      <c r="I25" s="427"/>
      <c r="J25" s="426"/>
      <c r="K25" s="427"/>
      <c r="L25" s="426"/>
      <c r="M25" s="426"/>
      <c r="N25" s="427"/>
      <c r="O25" s="427"/>
      <c r="P25" s="527"/>
      <c r="Q25" s="527"/>
      <c r="R25" s="528"/>
      <c r="S25" s="299"/>
    </row>
    <row r="26" spans="1:19" ht="15.75" hidden="1" thickBot="1">
      <c r="A26" s="381"/>
      <c r="B26" s="526"/>
      <c r="C26" s="425"/>
      <c r="D26" s="426"/>
      <c r="E26" s="427"/>
      <c r="F26" s="426"/>
      <c r="G26" s="427"/>
      <c r="H26" s="426"/>
      <c r="I26" s="427"/>
      <c r="J26" s="426"/>
      <c r="K26" s="427"/>
      <c r="L26" s="426"/>
      <c r="M26" s="426"/>
      <c r="N26" s="427"/>
      <c r="O26" s="427"/>
      <c r="P26" s="527"/>
      <c r="Q26" s="527"/>
      <c r="R26" s="528"/>
      <c r="S26" s="299"/>
    </row>
    <row r="27" spans="1:19" ht="6" customHeight="1">
      <c r="A27" s="381"/>
      <c r="B27" s="526"/>
      <c r="C27" s="456"/>
      <c r="D27" s="445"/>
      <c r="E27" s="446"/>
      <c r="F27" s="445"/>
      <c r="G27" s="446"/>
      <c r="H27" s="445"/>
      <c r="I27" s="446"/>
      <c r="J27" s="445"/>
      <c r="K27" s="446"/>
      <c r="L27" s="445"/>
      <c r="M27" s="446"/>
      <c r="N27" s="445"/>
      <c r="O27" s="446"/>
      <c r="P27" s="445"/>
      <c r="Q27" s="446"/>
      <c r="R27" s="445"/>
      <c r="S27" s="447"/>
    </row>
    <row r="28" spans="1:19" ht="15.75" thickBot="1">
      <c r="A28" s="381"/>
      <c r="B28" s="529"/>
      <c r="C28" s="530">
        <v>71</v>
      </c>
      <c r="D28" s="531">
        <v>72</v>
      </c>
      <c r="E28" s="532">
        <v>74</v>
      </c>
      <c r="F28" s="531" t="s">
        <v>656</v>
      </c>
      <c r="G28" s="532" t="s">
        <v>657</v>
      </c>
      <c r="H28" s="531" t="s">
        <v>658</v>
      </c>
      <c r="I28" s="532" t="s">
        <v>659</v>
      </c>
      <c r="J28" s="531" t="s">
        <v>660</v>
      </c>
      <c r="K28" s="532" t="s">
        <v>661</v>
      </c>
      <c r="L28" s="531" t="s">
        <v>662</v>
      </c>
      <c r="M28" s="532" t="s">
        <v>663</v>
      </c>
      <c r="N28" s="531" t="s">
        <v>664</v>
      </c>
      <c r="O28" s="532" t="s">
        <v>665</v>
      </c>
      <c r="P28" s="531" t="s">
        <v>666</v>
      </c>
      <c r="Q28" s="532" t="s">
        <v>667</v>
      </c>
      <c r="R28" s="531">
        <v>620</v>
      </c>
      <c r="S28" s="533">
        <v>621</v>
      </c>
    </row>
    <row r="29" spans="1:19" ht="12.6" customHeight="1">
      <c r="A29" s="381"/>
      <c r="B29" s="534">
        <v>1</v>
      </c>
      <c r="C29" s="441">
        <f t="shared" ref="C29:S43" si="0">MAX((1-C$9)*C173,C$173*(1-C$13))</f>
        <v>38.483747999999999</v>
      </c>
      <c r="D29" s="442">
        <f t="shared" si="0"/>
        <v>41.397371999999997</v>
      </c>
      <c r="E29" s="443">
        <f t="shared" si="0"/>
        <v>36.429155999999999</v>
      </c>
      <c r="F29" s="442">
        <f t="shared" si="0"/>
        <v>46.033487999999998</v>
      </c>
      <c r="G29" s="443">
        <f t="shared" si="0"/>
        <v>39.444623999999997</v>
      </c>
      <c r="H29" s="442">
        <f t="shared" si="0"/>
        <v>51.825311999999997</v>
      </c>
      <c r="I29" s="443">
        <f t="shared" si="0"/>
        <v>50.665175999999995</v>
      </c>
      <c r="J29" s="442">
        <f t="shared" si="0"/>
        <v>48.287339999999993</v>
      </c>
      <c r="K29" s="535">
        <f t="shared" si="0"/>
        <v>60.065819999999995</v>
      </c>
      <c r="L29" s="442">
        <f t="shared" si="0"/>
        <v>55.925639999999994</v>
      </c>
      <c r="M29" s="535">
        <f t="shared" si="0"/>
        <v>50.665175999999995</v>
      </c>
      <c r="N29" s="442">
        <f t="shared" si="0"/>
        <v>42.774480000000004</v>
      </c>
      <c r="O29" s="535">
        <f t="shared" si="0"/>
        <v>50.279939999999996</v>
      </c>
      <c r="P29" s="442">
        <f t="shared" si="0"/>
        <v>49.248215999999999</v>
      </c>
      <c r="Q29" s="535">
        <f t="shared" si="0"/>
        <v>43.049015999999995</v>
      </c>
      <c r="R29" s="442">
        <f t="shared" si="0"/>
        <v>37.894824</v>
      </c>
      <c r="S29" s="536">
        <f t="shared" si="0"/>
        <v>41.840171999999995</v>
      </c>
    </row>
    <row r="30" spans="1:19" ht="12.6" customHeight="1">
      <c r="A30" s="381"/>
      <c r="B30" s="534">
        <f>+B29+1</f>
        <v>2</v>
      </c>
      <c r="C30" s="425">
        <f t="shared" si="0"/>
        <v>41.384087999999998</v>
      </c>
      <c r="D30" s="426">
        <f t="shared" si="0"/>
        <v>45.484415999999996</v>
      </c>
      <c r="E30" s="427">
        <f t="shared" si="0"/>
        <v>40.525055999999992</v>
      </c>
      <c r="F30" s="426">
        <f t="shared" si="0"/>
        <v>53.773631999999992</v>
      </c>
      <c r="G30" s="427">
        <f t="shared" si="0"/>
        <v>45.32058</v>
      </c>
      <c r="H30" s="426">
        <f t="shared" si="0"/>
        <v>60.548471999999997</v>
      </c>
      <c r="I30" s="427">
        <f t="shared" si="0"/>
        <v>62.293104</v>
      </c>
      <c r="J30" s="426">
        <f t="shared" si="0"/>
        <v>56.448143999999999</v>
      </c>
      <c r="K30" s="537">
        <f t="shared" si="0"/>
        <v>71.813304000000002</v>
      </c>
      <c r="L30" s="426">
        <f t="shared" si="0"/>
        <v>70.002251999999999</v>
      </c>
      <c r="M30" s="537">
        <f t="shared" si="0"/>
        <v>65.569823999999997</v>
      </c>
      <c r="N30" s="426">
        <f t="shared" si="0"/>
        <v>48.615012</v>
      </c>
      <c r="O30" s="537">
        <f t="shared" si="0"/>
        <v>56.031911999999998</v>
      </c>
      <c r="P30" s="426">
        <f t="shared" si="0"/>
        <v>57.218615999999997</v>
      </c>
      <c r="Q30" s="537">
        <f t="shared" si="0"/>
        <v>51.023843999999997</v>
      </c>
      <c r="R30" s="426">
        <f t="shared" si="0"/>
        <v>43.770780000000002</v>
      </c>
      <c r="S30" s="538">
        <f t="shared" si="0"/>
        <v>51.537492</v>
      </c>
    </row>
    <row r="31" spans="1:19" ht="12.6" customHeight="1">
      <c r="A31" s="381"/>
      <c r="B31" s="534">
        <f t="shared" ref="B31:B68" si="1">+B30+1</f>
        <v>3</v>
      </c>
      <c r="C31" s="425">
        <f t="shared" si="0"/>
        <v>44.567819999999998</v>
      </c>
      <c r="D31" s="426">
        <f t="shared" si="0"/>
        <v>49.611311999999998</v>
      </c>
      <c r="E31" s="427">
        <f t="shared" si="0"/>
        <v>46.361159999999998</v>
      </c>
      <c r="F31" s="426">
        <f t="shared" si="0"/>
        <v>62.886456000000003</v>
      </c>
      <c r="G31" s="427">
        <f t="shared" si="0"/>
        <v>50.598755999999995</v>
      </c>
      <c r="H31" s="426">
        <f t="shared" si="0"/>
        <v>68.102639999999994</v>
      </c>
      <c r="I31" s="427">
        <f t="shared" si="0"/>
        <v>70.38306</v>
      </c>
      <c r="J31" s="426">
        <f t="shared" si="0"/>
        <v>63.98902799999999</v>
      </c>
      <c r="K31" s="537">
        <f t="shared" si="0"/>
        <v>81.072251999999992</v>
      </c>
      <c r="L31" s="426">
        <f t="shared" si="0"/>
        <v>83.830895999999996</v>
      </c>
      <c r="M31" s="537">
        <f t="shared" si="0"/>
        <v>74.270843999999997</v>
      </c>
      <c r="N31" s="426">
        <f t="shared" si="0"/>
        <v>58.188347999999998</v>
      </c>
      <c r="O31" s="537">
        <f t="shared" si="0"/>
        <v>66.397860000000009</v>
      </c>
      <c r="P31" s="426">
        <f t="shared" si="0"/>
        <v>64.68865199999999</v>
      </c>
      <c r="Q31" s="537">
        <f t="shared" si="0"/>
        <v>58.157351999999996</v>
      </c>
      <c r="R31" s="426">
        <f t="shared" si="0"/>
        <v>49.048955999999997</v>
      </c>
      <c r="S31" s="538">
        <f t="shared" si="0"/>
        <v>57.590567999999998</v>
      </c>
    </row>
    <row r="32" spans="1:19" ht="12.6" customHeight="1">
      <c r="A32" s="381"/>
      <c r="B32" s="534">
        <f t="shared" si="1"/>
        <v>4</v>
      </c>
      <c r="C32" s="425">
        <f t="shared" si="0"/>
        <v>47.543436</v>
      </c>
      <c r="D32" s="426">
        <f t="shared" si="0"/>
        <v>54.039312000000002</v>
      </c>
      <c r="E32" s="427">
        <f t="shared" si="0"/>
        <v>48.902831999999997</v>
      </c>
      <c r="F32" s="426">
        <f t="shared" si="0"/>
        <v>71.073827999999992</v>
      </c>
      <c r="G32" s="427">
        <f t="shared" si="0"/>
        <v>55.828223999999999</v>
      </c>
      <c r="H32" s="426">
        <f t="shared" si="0"/>
        <v>75.121020000000001</v>
      </c>
      <c r="I32" s="427">
        <f t="shared" si="0"/>
        <v>77.578559999999996</v>
      </c>
      <c r="J32" s="426">
        <f t="shared" si="0"/>
        <v>72.437652</v>
      </c>
      <c r="K32" s="537">
        <f t="shared" si="0"/>
        <v>94.635216</v>
      </c>
      <c r="L32" s="426">
        <f t="shared" si="0"/>
        <v>104.5008</v>
      </c>
      <c r="M32" s="537">
        <f t="shared" si="0"/>
        <v>94.914179999999988</v>
      </c>
      <c r="N32" s="426">
        <f t="shared" si="0"/>
        <v>65.366135999999997</v>
      </c>
      <c r="O32" s="537">
        <f t="shared" si="0"/>
        <v>70.347635999999994</v>
      </c>
      <c r="P32" s="426">
        <f t="shared" si="0"/>
        <v>71.193383999999995</v>
      </c>
      <c r="Q32" s="537">
        <f t="shared" si="0"/>
        <v>65.631816000000001</v>
      </c>
      <c r="R32" s="426">
        <f t="shared" si="0"/>
        <v>54.278423999999994</v>
      </c>
      <c r="S32" s="538">
        <f t="shared" si="0"/>
        <v>64.476107999999996</v>
      </c>
    </row>
    <row r="33" spans="1:19" ht="12.6" customHeight="1">
      <c r="A33" s="381"/>
      <c r="B33" s="539">
        <f t="shared" si="1"/>
        <v>5</v>
      </c>
      <c r="C33" s="429">
        <f t="shared" si="0"/>
        <v>54.212004</v>
      </c>
      <c r="D33" s="430">
        <f t="shared" si="0"/>
        <v>62.541072</v>
      </c>
      <c r="E33" s="431">
        <f t="shared" si="0"/>
        <v>56.815667999999995</v>
      </c>
      <c r="F33" s="430">
        <f t="shared" si="0"/>
        <v>84.273695999999987</v>
      </c>
      <c r="G33" s="431">
        <f t="shared" si="0"/>
        <v>60.991272000000002</v>
      </c>
      <c r="H33" s="430">
        <f t="shared" si="0"/>
        <v>89.073647999999991</v>
      </c>
      <c r="I33" s="431">
        <f t="shared" si="0"/>
        <v>88.719408000000001</v>
      </c>
      <c r="J33" s="430">
        <f t="shared" si="0"/>
        <v>83.516508000000002</v>
      </c>
      <c r="K33" s="540">
        <f t="shared" si="0"/>
        <v>104.06242799999998</v>
      </c>
      <c r="L33" s="430">
        <f t="shared" si="0"/>
        <v>117.82908</v>
      </c>
      <c r="M33" s="540">
        <f t="shared" si="0"/>
        <v>107.50741199999999</v>
      </c>
      <c r="N33" s="430">
        <f t="shared" si="0"/>
        <v>78.698843999999994</v>
      </c>
      <c r="O33" s="540">
        <f t="shared" si="0"/>
        <v>79.611011999999988</v>
      </c>
      <c r="P33" s="430">
        <f t="shared" si="0"/>
        <v>80.275211999999996</v>
      </c>
      <c r="Q33" s="540">
        <f t="shared" si="0"/>
        <v>77.33502</v>
      </c>
      <c r="R33" s="430">
        <f t="shared" si="0"/>
        <v>59.441471999999997</v>
      </c>
      <c r="S33" s="541">
        <f t="shared" si="0"/>
        <v>69.749855999999994</v>
      </c>
    </row>
    <row r="34" spans="1:19" ht="12.6" customHeight="1">
      <c r="A34" s="381"/>
      <c r="B34" s="534">
        <f t="shared" si="1"/>
        <v>6</v>
      </c>
      <c r="C34" s="425">
        <f t="shared" si="0"/>
        <v>56.151467999999994</v>
      </c>
      <c r="D34" s="426">
        <f t="shared" si="0"/>
        <v>64.117440000000002</v>
      </c>
      <c r="E34" s="427">
        <f t="shared" si="0"/>
        <v>59.680583999999996</v>
      </c>
      <c r="F34" s="426">
        <f t="shared" si="0"/>
        <v>89.768844000000001</v>
      </c>
      <c r="G34" s="427">
        <f t="shared" si="0"/>
        <v>68.129208000000006</v>
      </c>
      <c r="H34" s="426">
        <f t="shared" si="0"/>
        <v>94.661783999999997</v>
      </c>
      <c r="I34" s="427">
        <f t="shared" si="0"/>
        <v>96.202727999999993</v>
      </c>
      <c r="J34" s="426">
        <f t="shared" si="0"/>
        <v>91.367351999999997</v>
      </c>
      <c r="K34" s="537">
        <f t="shared" si="0"/>
        <v>121.69915200000001</v>
      </c>
      <c r="L34" s="426">
        <f t="shared" si="0"/>
        <v>132.50347199999999</v>
      </c>
      <c r="M34" s="537">
        <f t="shared" si="0"/>
        <v>124.834176</v>
      </c>
      <c r="N34" s="426">
        <f t="shared" si="0"/>
        <v>84.880331999999996</v>
      </c>
      <c r="O34" s="537">
        <f t="shared" si="0"/>
        <v>87.559271999999993</v>
      </c>
      <c r="P34" s="426">
        <f t="shared" si="0"/>
        <v>87.457427999999993</v>
      </c>
      <c r="Q34" s="537">
        <f t="shared" si="0"/>
        <v>83.441231999999999</v>
      </c>
      <c r="R34" s="426">
        <f t="shared" si="0"/>
        <v>66.579408000000001</v>
      </c>
      <c r="S34" s="538">
        <f t="shared" si="0"/>
        <v>83.596211999999994</v>
      </c>
    </row>
    <row r="35" spans="1:19" ht="12.6" customHeight="1">
      <c r="A35" s="381"/>
      <c r="B35" s="534">
        <f t="shared" si="1"/>
        <v>7</v>
      </c>
      <c r="C35" s="425">
        <f t="shared" si="0"/>
        <v>58.347756000000004</v>
      </c>
      <c r="D35" s="426">
        <f t="shared" si="0"/>
        <v>66.592692</v>
      </c>
      <c r="E35" s="427">
        <f t="shared" si="0"/>
        <v>66.468708000000007</v>
      </c>
      <c r="F35" s="426">
        <f t="shared" si="0"/>
        <v>94.506804000000002</v>
      </c>
      <c r="G35" s="427">
        <f t="shared" si="0"/>
        <v>72.942443999999995</v>
      </c>
      <c r="H35" s="426">
        <f t="shared" si="0"/>
        <v>101.82186</v>
      </c>
      <c r="I35" s="427">
        <f t="shared" si="0"/>
        <v>105.83805599999999</v>
      </c>
      <c r="J35" s="426">
        <f t="shared" si="0"/>
        <v>99.399743999999998</v>
      </c>
      <c r="K35" s="537">
        <f t="shared" si="0"/>
        <v>131.62672799999999</v>
      </c>
      <c r="L35" s="426">
        <f t="shared" si="0"/>
        <v>147.09815999999998</v>
      </c>
      <c r="M35" s="537">
        <f t="shared" si="0"/>
        <v>130.72341600000001</v>
      </c>
      <c r="N35" s="426">
        <f t="shared" si="0"/>
        <v>86.815367999999992</v>
      </c>
      <c r="O35" s="537">
        <f t="shared" si="0"/>
        <v>96.853644000000003</v>
      </c>
      <c r="P35" s="426">
        <f t="shared" si="0"/>
        <v>98.000495999999984</v>
      </c>
      <c r="Q35" s="537">
        <f t="shared" si="0"/>
        <v>85.146011999999985</v>
      </c>
      <c r="R35" s="426">
        <f t="shared" si="0"/>
        <v>71.39264399999999</v>
      </c>
      <c r="S35" s="538">
        <f t="shared" si="0"/>
        <v>86.952635999999998</v>
      </c>
    </row>
    <row r="36" spans="1:19" ht="12.6" customHeight="1">
      <c r="A36" s="381"/>
      <c r="B36" s="534">
        <f t="shared" si="1"/>
        <v>8</v>
      </c>
      <c r="C36" s="425">
        <f t="shared" si="0"/>
        <v>61.031123999999998</v>
      </c>
      <c r="D36" s="426">
        <f t="shared" si="0"/>
        <v>68.84211599999999</v>
      </c>
      <c r="E36" s="427">
        <f t="shared" si="0"/>
        <v>71.941716</v>
      </c>
      <c r="F36" s="426">
        <f t="shared" si="0"/>
        <v>96.791651999999999</v>
      </c>
      <c r="G36" s="427">
        <f t="shared" si="0"/>
        <v>74.828772000000001</v>
      </c>
      <c r="H36" s="426">
        <f t="shared" si="0"/>
        <v>110.86383599999999</v>
      </c>
      <c r="I36" s="427">
        <f t="shared" si="0"/>
        <v>113.29037999999998</v>
      </c>
      <c r="J36" s="426">
        <f t="shared" si="0"/>
        <v>107.05132799999998</v>
      </c>
      <c r="K36" s="537">
        <f t="shared" si="0"/>
        <v>149.81695200000001</v>
      </c>
      <c r="L36" s="426">
        <f t="shared" si="0"/>
        <v>151.34461200000001</v>
      </c>
      <c r="M36" s="537">
        <f t="shared" si="0"/>
        <v>146.06200799999999</v>
      </c>
      <c r="N36" s="426">
        <f t="shared" si="0"/>
        <v>90.402047999999994</v>
      </c>
      <c r="O36" s="537">
        <f t="shared" si="0"/>
        <v>106.07274</v>
      </c>
      <c r="P36" s="426">
        <f t="shared" si="0"/>
        <v>101.75101199999999</v>
      </c>
      <c r="Q36" s="537">
        <f t="shared" si="0"/>
        <v>87.492851999999999</v>
      </c>
      <c r="R36" s="426">
        <f t="shared" si="0"/>
        <v>73.278971999999996</v>
      </c>
      <c r="S36" s="538">
        <f t="shared" si="0"/>
        <v>99.49273199999999</v>
      </c>
    </row>
    <row r="37" spans="1:19" ht="12.6" customHeight="1">
      <c r="A37" s="381"/>
      <c r="B37" s="534">
        <f t="shared" si="1"/>
        <v>9</v>
      </c>
      <c r="C37" s="425">
        <f t="shared" si="0"/>
        <v>61.593479999999992</v>
      </c>
      <c r="D37" s="426">
        <f t="shared" si="0"/>
        <v>72.202967999999998</v>
      </c>
      <c r="E37" s="427">
        <f t="shared" si="0"/>
        <v>72.282672000000005</v>
      </c>
      <c r="F37" s="426">
        <f t="shared" si="0"/>
        <v>100.05066000000001</v>
      </c>
      <c r="G37" s="427">
        <f t="shared" si="0"/>
        <v>78.402167999999989</v>
      </c>
      <c r="H37" s="426">
        <f t="shared" si="0"/>
        <v>113.684472</v>
      </c>
      <c r="I37" s="427">
        <f t="shared" si="0"/>
        <v>121.09694399999999</v>
      </c>
      <c r="J37" s="426">
        <f t="shared" si="0"/>
        <v>113.029128</v>
      </c>
      <c r="K37" s="537">
        <f t="shared" si="0"/>
        <v>161.80354800000001</v>
      </c>
      <c r="L37" s="426">
        <f t="shared" si="0"/>
        <v>166.61235599999998</v>
      </c>
      <c r="M37" s="537">
        <f t="shared" si="0"/>
        <v>167.71492799999999</v>
      </c>
      <c r="N37" s="426">
        <f t="shared" si="0"/>
        <v>91.916424000000006</v>
      </c>
      <c r="O37" s="537">
        <f t="shared" si="0"/>
        <v>114.3531</v>
      </c>
      <c r="P37" s="426">
        <f t="shared" si="0"/>
        <v>107.35243199999999</v>
      </c>
      <c r="Q37" s="537">
        <f t="shared" si="0"/>
        <v>98.580563999999995</v>
      </c>
      <c r="R37" s="426">
        <f t="shared" si="0"/>
        <v>76.852367999999998</v>
      </c>
      <c r="S37" s="538">
        <f t="shared" si="0"/>
        <v>105.96646799999999</v>
      </c>
    </row>
    <row r="38" spans="1:19" ht="12.6" customHeight="1">
      <c r="A38" s="381"/>
      <c r="B38" s="539">
        <f t="shared" si="1"/>
        <v>10</v>
      </c>
      <c r="C38" s="429">
        <f t="shared" si="0"/>
        <v>63.466524</v>
      </c>
      <c r="D38" s="430">
        <f t="shared" si="0"/>
        <v>73.411811999999998</v>
      </c>
      <c r="E38" s="431">
        <f t="shared" si="0"/>
        <v>73.637640000000005</v>
      </c>
      <c r="F38" s="430">
        <f t="shared" si="0"/>
        <v>100.98054</v>
      </c>
      <c r="G38" s="431">
        <f t="shared" si="0"/>
        <v>79.907687999999993</v>
      </c>
      <c r="H38" s="430">
        <f t="shared" si="0"/>
        <v>115.313976</v>
      </c>
      <c r="I38" s="431">
        <f t="shared" si="0"/>
        <v>121.47775200000001</v>
      </c>
      <c r="J38" s="430">
        <f t="shared" si="0"/>
        <v>113.37008400000001</v>
      </c>
      <c r="K38" s="540">
        <f t="shared" si="0"/>
        <v>164.12824800000001</v>
      </c>
      <c r="L38" s="430">
        <f t="shared" si="0"/>
        <v>166.95331200000001</v>
      </c>
      <c r="M38" s="540">
        <f t="shared" si="0"/>
        <v>168.18429599999999</v>
      </c>
      <c r="N38" s="430">
        <f t="shared" si="0"/>
        <v>97.805663999999993</v>
      </c>
      <c r="O38" s="540">
        <f t="shared" si="0"/>
        <v>118.15232399999998</v>
      </c>
      <c r="P38" s="430">
        <f t="shared" si="0"/>
        <v>115.12799999999999</v>
      </c>
      <c r="Q38" s="540">
        <f t="shared" si="0"/>
        <v>99.497160000000008</v>
      </c>
      <c r="R38" s="430">
        <f t="shared" si="0"/>
        <v>78.357888000000003</v>
      </c>
      <c r="S38" s="541">
        <f t="shared" si="0"/>
        <v>112.683744</v>
      </c>
    </row>
    <row r="39" spans="1:19" ht="12.6" customHeight="1">
      <c r="A39" s="381"/>
      <c r="B39" s="534">
        <f t="shared" si="1"/>
        <v>11</v>
      </c>
      <c r="C39" s="425">
        <f t="shared" si="0"/>
        <v>64.941047999999995</v>
      </c>
      <c r="D39" s="426">
        <f t="shared" si="0"/>
        <v>74.456819999999993</v>
      </c>
      <c r="E39" s="427">
        <f t="shared" si="0"/>
        <v>82.050839999999994</v>
      </c>
      <c r="F39" s="426">
        <f t="shared" si="0"/>
        <v>102.01226399999999</v>
      </c>
      <c r="G39" s="427">
        <f t="shared" si="0"/>
        <v>82.901015999999998</v>
      </c>
      <c r="H39" s="426">
        <f t="shared" si="0"/>
        <v>116.33241600000001</v>
      </c>
      <c r="I39" s="427">
        <f t="shared" si="0"/>
        <v>123.02312399999998</v>
      </c>
      <c r="J39" s="426">
        <f t="shared" si="0"/>
        <v>115.07929199999998</v>
      </c>
      <c r="K39" s="537">
        <f t="shared" si="0"/>
        <v>170.69054399999999</v>
      </c>
      <c r="L39" s="426">
        <f t="shared" si="0"/>
        <v>167.29426799999999</v>
      </c>
      <c r="M39" s="537">
        <f t="shared" si="0"/>
        <v>172.85140799999999</v>
      </c>
      <c r="N39" s="426">
        <f t="shared" si="0"/>
        <v>99.506015999999988</v>
      </c>
      <c r="O39" s="537">
        <f t="shared" si="0"/>
        <v>121.597308</v>
      </c>
      <c r="P39" s="426">
        <f t="shared" si="0"/>
        <v>116.88591600000001</v>
      </c>
      <c r="Q39" s="537">
        <f t="shared" si="0"/>
        <v>100.945116</v>
      </c>
      <c r="R39" s="426">
        <f t="shared" si="0"/>
        <v>81.351215999999994</v>
      </c>
      <c r="S39" s="538">
        <f t="shared" si="0"/>
        <v>114.716196</v>
      </c>
    </row>
    <row r="40" spans="1:19" ht="12.6" customHeight="1">
      <c r="A40" s="381"/>
      <c r="B40" s="534">
        <f t="shared" si="1"/>
        <v>12</v>
      </c>
      <c r="C40" s="425">
        <f t="shared" si="0"/>
        <v>65.622960000000006</v>
      </c>
      <c r="D40" s="426">
        <f t="shared" si="0"/>
        <v>75.709943999999993</v>
      </c>
      <c r="E40" s="427">
        <f t="shared" si="0"/>
        <v>82.391795999999985</v>
      </c>
      <c r="F40" s="426">
        <f t="shared" si="0"/>
        <v>102.911148</v>
      </c>
      <c r="G40" s="427">
        <f t="shared" si="0"/>
        <v>85.296563999999989</v>
      </c>
      <c r="H40" s="426">
        <f t="shared" si="0"/>
        <v>117.922068</v>
      </c>
      <c r="I40" s="427">
        <f t="shared" si="0"/>
        <v>125.38324800000001</v>
      </c>
      <c r="J40" s="426">
        <f t="shared" si="0"/>
        <v>116.16858000000001</v>
      </c>
      <c r="K40" s="537">
        <f t="shared" si="0"/>
        <v>173.77685999999997</v>
      </c>
      <c r="L40" s="426">
        <f t="shared" si="0"/>
        <v>169.49055599999997</v>
      </c>
      <c r="M40" s="537">
        <f t="shared" si="0"/>
        <v>174.64474799999999</v>
      </c>
      <c r="N40" s="426">
        <f t="shared" si="0"/>
        <v>99.846971999999994</v>
      </c>
      <c r="O40" s="537">
        <f t="shared" si="0"/>
        <v>124.475508</v>
      </c>
      <c r="P40" s="426">
        <f t="shared" si="0"/>
        <v>117.226872</v>
      </c>
      <c r="Q40" s="537">
        <f t="shared" si="0"/>
        <v>102.71631599999999</v>
      </c>
      <c r="R40" s="426">
        <f t="shared" si="0"/>
        <v>83.746763999999999</v>
      </c>
      <c r="S40" s="538">
        <f t="shared" si="0"/>
        <v>121.00395599999999</v>
      </c>
    </row>
    <row r="41" spans="1:19" ht="12.6" customHeight="1">
      <c r="A41" s="381"/>
      <c r="B41" s="534">
        <f t="shared" si="1"/>
        <v>13</v>
      </c>
      <c r="C41" s="425">
        <f t="shared" si="0"/>
        <v>70.715159999999997</v>
      </c>
      <c r="D41" s="426">
        <f t="shared" si="0"/>
        <v>86.824224000000001</v>
      </c>
      <c r="E41" s="427">
        <f t="shared" si="0"/>
        <v>87.032340000000005</v>
      </c>
      <c r="F41" s="426">
        <f t="shared" si="0"/>
        <v>115.85419199999998</v>
      </c>
      <c r="G41" s="427">
        <f t="shared" si="0"/>
        <v>90.278063999999986</v>
      </c>
      <c r="H41" s="426">
        <f t="shared" si="0"/>
        <v>133.03483199999999</v>
      </c>
      <c r="I41" s="427">
        <f t="shared" si="0"/>
        <v>156.029436</v>
      </c>
      <c r="J41" s="426">
        <f t="shared" si="0"/>
        <v>135.84661199999999</v>
      </c>
      <c r="K41" s="537">
        <f t="shared" si="0"/>
        <v>202.48358400000001</v>
      </c>
      <c r="L41" s="426">
        <f t="shared" si="0"/>
        <v>184.89999599999999</v>
      </c>
      <c r="M41" s="537">
        <f t="shared" si="0"/>
        <v>190.28001599999999</v>
      </c>
      <c r="N41" s="426">
        <f t="shared" si="0"/>
        <v>111.045384</v>
      </c>
      <c r="O41" s="537">
        <f t="shared" si="0"/>
        <v>132.091668</v>
      </c>
      <c r="P41" s="426">
        <f t="shared" si="0"/>
        <v>139.53513599999999</v>
      </c>
      <c r="Q41" s="537">
        <f t="shared" si="0"/>
        <v>121.291776</v>
      </c>
      <c r="R41" s="426">
        <f t="shared" si="0"/>
        <v>88.728263999999996</v>
      </c>
      <c r="S41" s="538">
        <f t="shared" si="0"/>
        <v>131.901264</v>
      </c>
    </row>
    <row r="42" spans="1:19" ht="12.6" customHeight="1">
      <c r="A42" s="381"/>
      <c r="B42" s="534">
        <f t="shared" si="1"/>
        <v>14</v>
      </c>
      <c r="C42" s="425">
        <f t="shared" si="0"/>
        <v>73.132847999999996</v>
      </c>
      <c r="D42" s="426">
        <f t="shared" si="0"/>
        <v>89.529731999999996</v>
      </c>
      <c r="E42" s="427">
        <f t="shared" si="0"/>
        <v>87.404291999999998</v>
      </c>
      <c r="F42" s="426">
        <f t="shared" si="0"/>
        <v>124.307244</v>
      </c>
      <c r="G42" s="427">
        <f t="shared" si="0"/>
        <v>93.328956000000005</v>
      </c>
      <c r="H42" s="426">
        <f t="shared" si="0"/>
        <v>146.32325999999998</v>
      </c>
      <c r="I42" s="427">
        <f t="shared" si="0"/>
        <v>166.107564</v>
      </c>
      <c r="J42" s="426">
        <f t="shared" si="0"/>
        <v>148.32914399999999</v>
      </c>
      <c r="K42" s="537">
        <f t="shared" si="0"/>
        <v>216.18381600000001</v>
      </c>
      <c r="L42" s="426">
        <f t="shared" si="0"/>
        <v>212.17204799999999</v>
      </c>
      <c r="M42" s="537">
        <f t="shared" si="0"/>
        <v>225.58445999999998</v>
      </c>
      <c r="N42" s="426">
        <f t="shared" si="0"/>
        <v>112.01511599999999</v>
      </c>
      <c r="O42" s="537">
        <f t="shared" si="0"/>
        <v>152.07965999999999</v>
      </c>
      <c r="P42" s="426">
        <f t="shared" si="0"/>
        <v>144.609624</v>
      </c>
      <c r="Q42" s="537">
        <f t="shared" si="0"/>
        <v>122.89914</v>
      </c>
      <c r="R42" s="426">
        <f t="shared" si="0"/>
        <v>91.779156</v>
      </c>
      <c r="S42" s="538">
        <f t="shared" si="0"/>
        <v>137.994192</v>
      </c>
    </row>
    <row r="43" spans="1:19" ht="12.6" customHeight="1">
      <c r="A43" s="381"/>
      <c r="B43" s="539">
        <f t="shared" si="1"/>
        <v>15</v>
      </c>
      <c r="C43" s="429">
        <f t="shared" si="0"/>
        <v>75.541679999999999</v>
      </c>
      <c r="D43" s="430">
        <f t="shared" si="0"/>
        <v>94.236695999999995</v>
      </c>
      <c r="E43" s="431">
        <f t="shared" si="0"/>
        <v>90.100943999999998</v>
      </c>
      <c r="F43" s="430">
        <f t="shared" si="0"/>
        <v>126.81792</v>
      </c>
      <c r="G43" s="431">
        <f t="shared" si="0"/>
        <v>99.700847999999993</v>
      </c>
      <c r="H43" s="430">
        <f t="shared" si="0"/>
        <v>148.51512</v>
      </c>
      <c r="I43" s="431">
        <f t="shared" si="0"/>
        <v>173.17908</v>
      </c>
      <c r="J43" s="430">
        <f t="shared" si="0"/>
        <v>157.38440399999999</v>
      </c>
      <c r="K43" s="540">
        <f t="shared" si="0"/>
        <v>221.46642</v>
      </c>
      <c r="L43" s="430">
        <f t="shared" si="0"/>
        <v>239.581368</v>
      </c>
      <c r="M43" s="540">
        <f t="shared" si="0"/>
        <v>225.92541599999998</v>
      </c>
      <c r="N43" s="430">
        <f t="shared" si="0"/>
        <v>119.37002399999999</v>
      </c>
      <c r="O43" s="540">
        <f t="shared" si="0"/>
        <v>173.37833999999998</v>
      </c>
      <c r="P43" s="430">
        <f t="shared" si="0"/>
        <v>147.91734</v>
      </c>
      <c r="Q43" s="540">
        <f t="shared" si="0"/>
        <v>124.55964</v>
      </c>
      <c r="R43" s="430">
        <f t="shared" si="0"/>
        <v>98.151047999999989</v>
      </c>
      <c r="S43" s="541">
        <f t="shared" si="0"/>
        <v>138.99492000000001</v>
      </c>
    </row>
    <row r="44" spans="1:19" ht="12.6" customHeight="1">
      <c r="A44" s="381"/>
      <c r="B44" s="534">
        <f t="shared" si="1"/>
        <v>16</v>
      </c>
      <c r="C44" s="425">
        <f t="shared" ref="C44:S58" si="2">MAX((1-C$9)*C188,C$173*(1-C$13))</f>
        <v>79.075224000000006</v>
      </c>
      <c r="D44" s="426">
        <f t="shared" si="2"/>
        <v>96.357708000000002</v>
      </c>
      <c r="E44" s="427">
        <f t="shared" si="2"/>
        <v>91.221227999999996</v>
      </c>
      <c r="F44" s="426">
        <f t="shared" si="2"/>
        <v>138.51226800000001</v>
      </c>
      <c r="G44" s="427">
        <f t="shared" si="2"/>
        <v>104.514084</v>
      </c>
      <c r="H44" s="426">
        <f t="shared" si="2"/>
        <v>155.382948</v>
      </c>
      <c r="I44" s="427">
        <f t="shared" si="2"/>
        <v>184.11624</v>
      </c>
      <c r="J44" s="426">
        <f t="shared" si="2"/>
        <v>170.49128400000001</v>
      </c>
      <c r="K44" s="537">
        <f t="shared" si="2"/>
        <v>230.397696</v>
      </c>
      <c r="L44" s="426">
        <f t="shared" si="2"/>
        <v>246.58646399999998</v>
      </c>
      <c r="M44" s="537">
        <f t="shared" si="2"/>
        <v>226.26637199999999</v>
      </c>
      <c r="N44" s="426">
        <f t="shared" si="2"/>
        <v>127.39798799999998</v>
      </c>
      <c r="O44" s="537">
        <f t="shared" si="2"/>
        <v>177.553944</v>
      </c>
      <c r="P44" s="426">
        <f t="shared" si="2"/>
        <v>159.45228</v>
      </c>
      <c r="Q44" s="537">
        <f t="shared" si="2"/>
        <v>126.189144</v>
      </c>
      <c r="R44" s="426">
        <f t="shared" si="2"/>
        <v>102.96428399999999</v>
      </c>
      <c r="S44" s="538">
        <f t="shared" si="2"/>
        <v>147.91291200000001</v>
      </c>
    </row>
    <row r="45" spans="1:19" ht="12.6" customHeight="1">
      <c r="A45" s="381"/>
      <c r="B45" s="534">
        <f t="shared" si="1"/>
        <v>17</v>
      </c>
      <c r="C45" s="425">
        <f t="shared" si="2"/>
        <v>79.690715999999995</v>
      </c>
      <c r="D45" s="426">
        <f t="shared" si="2"/>
        <v>96.742944000000008</v>
      </c>
      <c r="E45" s="427">
        <f t="shared" si="2"/>
        <v>95.848488000000003</v>
      </c>
      <c r="F45" s="426">
        <f t="shared" si="2"/>
        <v>139.1499</v>
      </c>
      <c r="G45" s="427">
        <f t="shared" si="2"/>
        <v>107.077896</v>
      </c>
      <c r="H45" s="426">
        <f t="shared" si="2"/>
        <v>158.73051599999999</v>
      </c>
      <c r="I45" s="427">
        <f t="shared" si="2"/>
        <v>188.81877599999999</v>
      </c>
      <c r="J45" s="426">
        <f t="shared" si="2"/>
        <v>172.784988</v>
      </c>
      <c r="K45" s="537">
        <f t="shared" si="2"/>
        <v>241.299432</v>
      </c>
      <c r="L45" s="426">
        <f t="shared" si="2"/>
        <v>252.24544799999998</v>
      </c>
      <c r="M45" s="537">
        <f t="shared" si="2"/>
        <v>226.607328</v>
      </c>
      <c r="N45" s="426">
        <f t="shared" si="2"/>
        <v>133.80087599999999</v>
      </c>
      <c r="O45" s="537">
        <f t="shared" si="2"/>
        <v>180.37458000000001</v>
      </c>
      <c r="P45" s="426">
        <f t="shared" si="2"/>
        <v>166.00572</v>
      </c>
      <c r="Q45" s="537">
        <f t="shared" si="2"/>
        <v>129.178044</v>
      </c>
      <c r="R45" s="426">
        <f t="shared" si="2"/>
        <v>105.52809599999999</v>
      </c>
      <c r="S45" s="538">
        <f t="shared" si="2"/>
        <v>157.53938400000001</v>
      </c>
    </row>
    <row r="46" spans="1:19" ht="12.6" customHeight="1">
      <c r="A46" s="381"/>
      <c r="B46" s="534">
        <f t="shared" si="1"/>
        <v>18</v>
      </c>
      <c r="C46" s="425">
        <f t="shared" si="2"/>
        <v>81.789587999999995</v>
      </c>
      <c r="D46" s="426">
        <f t="shared" si="2"/>
        <v>99.005651999999998</v>
      </c>
      <c r="E46" s="427">
        <f t="shared" si="2"/>
        <v>97.929647999999986</v>
      </c>
      <c r="F46" s="426">
        <f t="shared" si="2"/>
        <v>141.27976799999999</v>
      </c>
      <c r="G46" s="427">
        <f t="shared" si="2"/>
        <v>111.39519599999998</v>
      </c>
      <c r="H46" s="426">
        <f t="shared" si="2"/>
        <v>161.45373599999999</v>
      </c>
      <c r="I46" s="427">
        <f t="shared" si="2"/>
        <v>190.31544</v>
      </c>
      <c r="J46" s="426">
        <f t="shared" si="2"/>
        <v>177.60265200000001</v>
      </c>
      <c r="K46" s="537">
        <f t="shared" si="2"/>
        <v>257.45277599999997</v>
      </c>
      <c r="L46" s="426">
        <f t="shared" si="2"/>
        <v>262.64239199999997</v>
      </c>
      <c r="M46" s="537">
        <f t="shared" si="2"/>
        <v>248.38866000000002</v>
      </c>
      <c r="N46" s="426">
        <f t="shared" si="2"/>
        <v>134.67762000000002</v>
      </c>
      <c r="O46" s="537">
        <f t="shared" si="2"/>
        <v>186.38780399999999</v>
      </c>
      <c r="P46" s="426">
        <f t="shared" si="2"/>
        <v>168.445548</v>
      </c>
      <c r="Q46" s="537">
        <f t="shared" si="2"/>
        <v>139.85395199999999</v>
      </c>
      <c r="R46" s="426">
        <f t="shared" si="2"/>
        <v>109.84539599999999</v>
      </c>
      <c r="S46" s="538">
        <f t="shared" si="2"/>
        <v>162.40132799999998</v>
      </c>
    </row>
    <row r="47" spans="1:19" ht="12.6" customHeight="1">
      <c r="A47" s="381"/>
      <c r="B47" s="534">
        <f t="shared" si="1"/>
        <v>19</v>
      </c>
      <c r="C47" s="425">
        <f t="shared" si="2"/>
        <v>83.866320000000002</v>
      </c>
      <c r="D47" s="426">
        <f t="shared" si="2"/>
        <v>101.44547999999999</v>
      </c>
      <c r="E47" s="427">
        <f t="shared" si="2"/>
        <v>107.210736</v>
      </c>
      <c r="F47" s="426">
        <f t="shared" si="2"/>
        <v>141.77570399999999</v>
      </c>
      <c r="G47" s="427">
        <f t="shared" si="2"/>
        <v>115.11028799999998</v>
      </c>
      <c r="H47" s="426">
        <f t="shared" si="2"/>
        <v>168.75993599999998</v>
      </c>
      <c r="I47" s="427">
        <f t="shared" si="2"/>
        <v>200.91607199999999</v>
      </c>
      <c r="J47" s="426">
        <f t="shared" si="2"/>
        <v>187.49480399999999</v>
      </c>
      <c r="K47" s="537">
        <f t="shared" si="2"/>
        <v>266.85341999999997</v>
      </c>
      <c r="L47" s="426">
        <f t="shared" si="2"/>
        <v>274.88581199999999</v>
      </c>
      <c r="M47" s="537">
        <f t="shared" si="2"/>
        <v>253.34801999999996</v>
      </c>
      <c r="N47" s="426">
        <f t="shared" si="2"/>
        <v>141.78898799999999</v>
      </c>
      <c r="O47" s="537">
        <f t="shared" si="2"/>
        <v>189.55382399999999</v>
      </c>
      <c r="P47" s="426">
        <f t="shared" si="2"/>
        <v>173.94512399999999</v>
      </c>
      <c r="Q47" s="537">
        <f t="shared" si="2"/>
        <v>145.69005599999997</v>
      </c>
      <c r="R47" s="426">
        <f t="shared" si="2"/>
        <v>113.56048799999998</v>
      </c>
      <c r="S47" s="538">
        <f t="shared" si="2"/>
        <v>167.58651599999999</v>
      </c>
    </row>
    <row r="48" spans="1:19" ht="12.6" customHeight="1">
      <c r="A48" s="381"/>
      <c r="B48" s="539">
        <f t="shared" si="1"/>
        <v>20</v>
      </c>
      <c r="C48" s="429">
        <f t="shared" si="2"/>
        <v>85.956335999999993</v>
      </c>
      <c r="D48" s="430">
        <f t="shared" si="2"/>
        <v>103.86759599999999</v>
      </c>
      <c r="E48" s="431">
        <f t="shared" si="2"/>
        <v>110.447604</v>
      </c>
      <c r="F48" s="430">
        <f t="shared" si="2"/>
        <v>144.122544</v>
      </c>
      <c r="G48" s="431">
        <f t="shared" si="2"/>
        <v>118.84751999999999</v>
      </c>
      <c r="H48" s="430">
        <f t="shared" si="2"/>
        <v>169.667676</v>
      </c>
      <c r="I48" s="431">
        <f t="shared" si="2"/>
        <v>201.79281599999999</v>
      </c>
      <c r="J48" s="430">
        <f t="shared" si="2"/>
        <v>188.11029599999998</v>
      </c>
      <c r="K48" s="540">
        <f t="shared" si="2"/>
        <v>267.730164</v>
      </c>
      <c r="L48" s="430">
        <f t="shared" si="2"/>
        <v>290.58307199999996</v>
      </c>
      <c r="M48" s="540">
        <f t="shared" si="2"/>
        <v>268.367796</v>
      </c>
      <c r="N48" s="430">
        <f t="shared" si="2"/>
        <v>146.76605999999998</v>
      </c>
      <c r="O48" s="540">
        <f t="shared" si="2"/>
        <v>189.89920799999999</v>
      </c>
      <c r="P48" s="430">
        <f t="shared" si="2"/>
        <v>186.49407600000001</v>
      </c>
      <c r="Q48" s="540">
        <f t="shared" si="2"/>
        <v>145.80961199999999</v>
      </c>
      <c r="R48" s="430">
        <f t="shared" si="2"/>
        <v>117.29771999999998</v>
      </c>
      <c r="S48" s="541">
        <f t="shared" si="2"/>
        <v>173.063952</v>
      </c>
    </row>
    <row r="49" spans="1:19" ht="12.6" customHeight="1">
      <c r="A49" s="381"/>
      <c r="B49" s="534">
        <f t="shared" si="1"/>
        <v>21</v>
      </c>
      <c r="C49" s="425">
        <f t="shared" si="2"/>
        <v>94.971744000000001</v>
      </c>
      <c r="D49" s="426">
        <f t="shared" si="2"/>
        <v>112.564188</v>
      </c>
      <c r="E49" s="427">
        <f t="shared" si="2"/>
        <v>110.78856</v>
      </c>
      <c r="F49" s="426">
        <f t="shared" si="2"/>
        <v>150.547572</v>
      </c>
      <c r="G49" s="427">
        <f t="shared" si="2"/>
        <v>123.169248</v>
      </c>
      <c r="H49" s="426">
        <f t="shared" si="2"/>
        <v>171.33703199999999</v>
      </c>
      <c r="I49" s="427">
        <f t="shared" si="2"/>
        <v>205.211232</v>
      </c>
      <c r="J49" s="426">
        <f t="shared" si="2"/>
        <v>188.849772</v>
      </c>
      <c r="K49" s="537">
        <f t="shared" si="2"/>
        <v>278.76031199999994</v>
      </c>
      <c r="L49" s="426">
        <f t="shared" si="2"/>
        <v>308.68030799999997</v>
      </c>
      <c r="M49" s="537">
        <f t="shared" si="2"/>
        <v>301.976316</v>
      </c>
      <c r="N49" s="426">
        <f t="shared" si="2"/>
        <v>150.66712799999999</v>
      </c>
      <c r="O49" s="537">
        <f t="shared" si="2"/>
        <v>190.24459199999998</v>
      </c>
      <c r="P49" s="426">
        <f t="shared" si="2"/>
        <v>187.40624399999999</v>
      </c>
      <c r="Q49" s="537">
        <f t="shared" si="2"/>
        <v>145.818468</v>
      </c>
      <c r="R49" s="426">
        <f t="shared" si="2"/>
        <v>121.61944800000001</v>
      </c>
      <c r="S49" s="538">
        <f t="shared" si="2"/>
        <v>178.62994800000001</v>
      </c>
    </row>
    <row r="50" spans="1:19" ht="12.6" customHeight="1">
      <c r="A50" s="381"/>
      <c r="B50" s="534">
        <f t="shared" si="1"/>
        <v>22</v>
      </c>
      <c r="C50" s="425">
        <f t="shared" si="2"/>
        <v>97.221167999999992</v>
      </c>
      <c r="D50" s="426">
        <f t="shared" si="2"/>
        <v>112.90514400000001</v>
      </c>
      <c r="E50" s="427">
        <f t="shared" si="2"/>
        <v>111.31106399999999</v>
      </c>
      <c r="F50" s="426">
        <f t="shared" si="2"/>
        <v>150.88852799999998</v>
      </c>
      <c r="G50" s="427">
        <f t="shared" si="2"/>
        <v>126.96847199999999</v>
      </c>
      <c r="H50" s="426">
        <f t="shared" si="2"/>
        <v>171.677988</v>
      </c>
      <c r="I50" s="427">
        <f t="shared" si="2"/>
        <v>205.59646799999999</v>
      </c>
      <c r="J50" s="426">
        <f t="shared" si="2"/>
        <v>189.19072799999998</v>
      </c>
      <c r="K50" s="537">
        <f t="shared" si="2"/>
        <v>284.14918799999998</v>
      </c>
      <c r="L50" s="426">
        <f t="shared" si="2"/>
        <v>310.29652799999997</v>
      </c>
      <c r="M50" s="537">
        <f t="shared" si="2"/>
        <v>305.78439600000002</v>
      </c>
      <c r="N50" s="426">
        <f t="shared" si="2"/>
        <v>151.008084</v>
      </c>
      <c r="O50" s="537">
        <f t="shared" si="2"/>
        <v>190.58997600000001</v>
      </c>
      <c r="P50" s="426">
        <f t="shared" si="2"/>
        <v>188.24756399999998</v>
      </c>
      <c r="Q50" s="537">
        <f t="shared" si="2"/>
        <v>154.53719999999998</v>
      </c>
      <c r="R50" s="426">
        <f t="shared" si="2"/>
        <v>125.418672</v>
      </c>
      <c r="S50" s="538">
        <f t="shared" si="2"/>
        <v>183.73543199999997</v>
      </c>
    </row>
    <row r="51" spans="1:19" ht="12.6" customHeight="1">
      <c r="A51" s="381"/>
      <c r="B51" s="534">
        <f t="shared" si="1"/>
        <v>23</v>
      </c>
      <c r="C51" s="425">
        <f t="shared" si="2"/>
        <v>99.200483999999989</v>
      </c>
      <c r="D51" s="426">
        <f t="shared" si="2"/>
        <v>113.49849599999999</v>
      </c>
      <c r="E51" s="427">
        <f t="shared" si="2"/>
        <v>113.99443199999999</v>
      </c>
      <c r="F51" s="426">
        <f t="shared" si="2"/>
        <v>151.22948400000001</v>
      </c>
      <c r="G51" s="427">
        <f t="shared" si="2"/>
        <v>129.47914800000001</v>
      </c>
      <c r="H51" s="426">
        <f t="shared" si="2"/>
        <v>172.03222799999998</v>
      </c>
      <c r="I51" s="427">
        <f t="shared" si="2"/>
        <v>206.53963199999998</v>
      </c>
      <c r="J51" s="426">
        <f t="shared" si="2"/>
        <v>189.53168400000001</v>
      </c>
      <c r="K51" s="537">
        <f t="shared" si="2"/>
        <v>284.49014399999999</v>
      </c>
      <c r="L51" s="426">
        <f t="shared" si="2"/>
        <v>316.99166399999996</v>
      </c>
      <c r="M51" s="537">
        <f t="shared" si="2"/>
        <v>309.40207199999998</v>
      </c>
      <c r="N51" s="426">
        <f t="shared" si="2"/>
        <v>151.34904</v>
      </c>
      <c r="O51" s="537">
        <f t="shared" si="2"/>
        <v>190.93093199999998</v>
      </c>
      <c r="P51" s="426">
        <f t="shared" si="2"/>
        <v>188.659368</v>
      </c>
      <c r="Q51" s="537">
        <f t="shared" si="2"/>
        <v>157.44639599999999</v>
      </c>
      <c r="R51" s="426">
        <f t="shared" si="2"/>
        <v>127.929348</v>
      </c>
      <c r="S51" s="538">
        <f t="shared" si="2"/>
        <v>185.71032</v>
      </c>
    </row>
    <row r="52" spans="1:19" ht="12.6" customHeight="1">
      <c r="A52" s="381"/>
      <c r="B52" s="534">
        <f t="shared" si="1"/>
        <v>24</v>
      </c>
      <c r="C52" s="425">
        <f t="shared" si="2"/>
        <v>103.03955999999999</v>
      </c>
      <c r="D52" s="426">
        <f t="shared" si="2"/>
        <v>113.86601999999998</v>
      </c>
      <c r="E52" s="427">
        <f t="shared" si="2"/>
        <v>117.70509599999998</v>
      </c>
      <c r="F52" s="426">
        <f t="shared" si="2"/>
        <v>153.60732000000002</v>
      </c>
      <c r="G52" s="427">
        <f t="shared" si="2"/>
        <v>130.78540799999999</v>
      </c>
      <c r="H52" s="426">
        <f t="shared" si="2"/>
        <v>174.87943199999998</v>
      </c>
      <c r="I52" s="427">
        <f t="shared" si="2"/>
        <v>207.84146399999997</v>
      </c>
      <c r="J52" s="426">
        <f t="shared" si="2"/>
        <v>190.51469999999998</v>
      </c>
      <c r="K52" s="537">
        <f t="shared" si="2"/>
        <v>286.965396</v>
      </c>
      <c r="L52" s="426">
        <f t="shared" si="2"/>
        <v>317.33261999999996</v>
      </c>
      <c r="M52" s="537">
        <f t="shared" si="2"/>
        <v>309.74302799999998</v>
      </c>
      <c r="N52" s="426">
        <f t="shared" si="2"/>
        <v>151.68999599999998</v>
      </c>
      <c r="O52" s="537">
        <f t="shared" si="2"/>
        <v>193.99068</v>
      </c>
      <c r="P52" s="426">
        <f t="shared" si="2"/>
        <v>189.97891200000001</v>
      </c>
      <c r="Q52" s="537">
        <f t="shared" si="2"/>
        <v>158.54011199999999</v>
      </c>
      <c r="R52" s="426">
        <f t="shared" si="2"/>
        <v>129.23560799999998</v>
      </c>
      <c r="S52" s="538">
        <f t="shared" si="2"/>
        <v>188.88962399999997</v>
      </c>
    </row>
    <row r="53" spans="1:19" ht="12.6" customHeight="1">
      <c r="A53" s="381"/>
      <c r="B53" s="539">
        <f t="shared" si="1"/>
        <v>25</v>
      </c>
      <c r="C53" s="429">
        <f t="shared" si="2"/>
        <v>103.38051599999999</v>
      </c>
      <c r="D53" s="430">
        <f t="shared" si="2"/>
        <v>115.871904</v>
      </c>
      <c r="E53" s="431">
        <f t="shared" si="2"/>
        <v>118.05933599999999</v>
      </c>
      <c r="F53" s="430">
        <f t="shared" si="2"/>
        <v>154.63461599999999</v>
      </c>
      <c r="G53" s="431">
        <f t="shared" si="2"/>
        <v>132.41934000000001</v>
      </c>
      <c r="H53" s="430">
        <f t="shared" si="2"/>
        <v>179.39156399999999</v>
      </c>
      <c r="I53" s="431">
        <f t="shared" si="2"/>
        <v>209.65694399999998</v>
      </c>
      <c r="J53" s="430">
        <f t="shared" si="2"/>
        <v>192.56929199999999</v>
      </c>
      <c r="K53" s="540">
        <f t="shared" si="2"/>
        <v>288.62146799999999</v>
      </c>
      <c r="L53" s="430">
        <f t="shared" si="2"/>
        <v>320.39236800000003</v>
      </c>
      <c r="M53" s="540">
        <f t="shared" si="2"/>
        <v>319.61746800000003</v>
      </c>
      <c r="N53" s="430">
        <f t="shared" si="2"/>
        <v>154.67889599999998</v>
      </c>
      <c r="O53" s="540">
        <f t="shared" si="2"/>
        <v>195.85043999999999</v>
      </c>
      <c r="P53" s="430">
        <f t="shared" si="2"/>
        <v>191.86524</v>
      </c>
      <c r="Q53" s="540">
        <f t="shared" si="2"/>
        <v>159.10246799999999</v>
      </c>
      <c r="R53" s="430">
        <f t="shared" si="2"/>
        <v>130.86954</v>
      </c>
      <c r="S53" s="541">
        <f t="shared" si="2"/>
        <v>196.67847599999999</v>
      </c>
    </row>
    <row r="54" spans="1:19" ht="12.6" customHeight="1">
      <c r="A54" s="381"/>
      <c r="B54" s="534">
        <f t="shared" si="1"/>
        <v>26</v>
      </c>
      <c r="C54" s="425">
        <f t="shared" si="2"/>
        <v>113.826168</v>
      </c>
      <c r="D54" s="426">
        <f t="shared" si="2"/>
        <v>127.707948</v>
      </c>
      <c r="E54" s="427">
        <f t="shared" si="2"/>
        <v>122.71759199999998</v>
      </c>
      <c r="F54" s="426">
        <f t="shared" si="2"/>
        <v>198.480672</v>
      </c>
      <c r="G54" s="427">
        <f t="shared" si="2"/>
        <v>141.16906799999998</v>
      </c>
      <c r="H54" s="426">
        <f t="shared" si="2"/>
        <v>229.51209600000001</v>
      </c>
      <c r="I54" s="427">
        <f t="shared" si="2"/>
        <v>258.05498399999999</v>
      </c>
      <c r="J54" s="426">
        <f t="shared" si="2"/>
        <v>230.98219199999997</v>
      </c>
      <c r="K54" s="537">
        <f t="shared" si="2"/>
        <v>315.91566</v>
      </c>
      <c r="L54" s="426">
        <f t="shared" si="2"/>
        <v>353.14185599999996</v>
      </c>
      <c r="M54" s="537">
        <f t="shared" si="2"/>
        <v>331.13912399999998</v>
      </c>
      <c r="N54" s="426">
        <f t="shared" si="2"/>
        <v>190.04090399999998</v>
      </c>
      <c r="O54" s="537">
        <f t="shared" si="2"/>
        <v>243.82781999999997</v>
      </c>
      <c r="P54" s="426">
        <f t="shared" si="2"/>
        <v>231.65524799999997</v>
      </c>
      <c r="Q54" s="537">
        <f t="shared" si="2"/>
        <v>180.95464799999999</v>
      </c>
      <c r="R54" s="426">
        <f t="shared" si="2"/>
        <v>139.61926800000001</v>
      </c>
      <c r="S54" s="538">
        <f t="shared" si="2"/>
        <v>204.24592799999999</v>
      </c>
    </row>
    <row r="55" spans="1:19" ht="12.6" customHeight="1">
      <c r="A55" s="381"/>
      <c r="B55" s="534">
        <f t="shared" si="1"/>
        <v>27</v>
      </c>
      <c r="C55" s="425">
        <f t="shared" si="2"/>
        <v>116.08444800000001</v>
      </c>
      <c r="D55" s="426">
        <f t="shared" si="2"/>
        <v>138.97720799999999</v>
      </c>
      <c r="E55" s="427">
        <f t="shared" si="2"/>
        <v>123.09397199999999</v>
      </c>
      <c r="F55" s="426">
        <f t="shared" si="2"/>
        <v>203.59058400000001</v>
      </c>
      <c r="G55" s="427">
        <f t="shared" si="2"/>
        <v>147.08487600000001</v>
      </c>
      <c r="H55" s="426">
        <f t="shared" si="2"/>
        <v>239.23155599999998</v>
      </c>
      <c r="I55" s="427">
        <f t="shared" si="2"/>
        <v>270.82090799999997</v>
      </c>
      <c r="J55" s="426">
        <f t="shared" si="2"/>
        <v>235.52974799999998</v>
      </c>
      <c r="K55" s="537">
        <f t="shared" si="2"/>
        <v>324.24472799999995</v>
      </c>
      <c r="L55" s="426">
        <f t="shared" si="2"/>
        <v>359.79271199999994</v>
      </c>
      <c r="M55" s="537">
        <f t="shared" si="2"/>
        <v>364.141008</v>
      </c>
      <c r="N55" s="426">
        <f t="shared" si="2"/>
        <v>202.45701600000001</v>
      </c>
      <c r="O55" s="537">
        <f t="shared" si="2"/>
        <v>263.58112799999998</v>
      </c>
      <c r="P55" s="426">
        <f t="shared" si="2"/>
        <v>244.91710799999998</v>
      </c>
      <c r="Q55" s="537">
        <f t="shared" si="2"/>
        <v>184.590036</v>
      </c>
      <c r="R55" s="426">
        <f t="shared" si="2"/>
        <v>145.535076</v>
      </c>
      <c r="S55" s="538">
        <f t="shared" si="2"/>
        <v>204.30792</v>
      </c>
    </row>
    <row r="56" spans="1:19" ht="12.6" customHeight="1">
      <c r="A56" s="381"/>
      <c r="B56" s="534">
        <f t="shared" si="1"/>
        <v>28</v>
      </c>
      <c r="C56" s="425">
        <f t="shared" si="2"/>
        <v>120.42831600000001</v>
      </c>
      <c r="D56" s="426">
        <f t="shared" si="2"/>
        <v>140.00893199999999</v>
      </c>
      <c r="E56" s="427">
        <f t="shared" si="2"/>
        <v>126.46368</v>
      </c>
      <c r="F56" s="426">
        <f t="shared" si="2"/>
        <v>208.86875999999998</v>
      </c>
      <c r="G56" s="427">
        <f t="shared" si="2"/>
        <v>147.470112</v>
      </c>
      <c r="H56" s="426">
        <f t="shared" si="2"/>
        <v>244.07136</v>
      </c>
      <c r="I56" s="427">
        <f t="shared" si="2"/>
        <v>281.99718000000001</v>
      </c>
      <c r="J56" s="426">
        <f t="shared" si="2"/>
        <v>258.43136399999997</v>
      </c>
      <c r="K56" s="537">
        <f t="shared" si="2"/>
        <v>329.60260799999998</v>
      </c>
      <c r="L56" s="426">
        <f t="shared" si="2"/>
        <v>379.89583199999998</v>
      </c>
      <c r="M56" s="537">
        <f t="shared" si="2"/>
        <v>364.48196399999995</v>
      </c>
      <c r="N56" s="426">
        <f t="shared" si="2"/>
        <v>202.79797199999999</v>
      </c>
      <c r="O56" s="537">
        <f t="shared" si="2"/>
        <v>272.999484</v>
      </c>
      <c r="P56" s="426">
        <f t="shared" si="2"/>
        <v>246.48461999999998</v>
      </c>
      <c r="Q56" s="537">
        <f t="shared" si="2"/>
        <v>185.47120799999999</v>
      </c>
      <c r="R56" s="426">
        <f t="shared" si="2"/>
        <v>145.920312</v>
      </c>
      <c r="S56" s="538">
        <f t="shared" si="2"/>
        <v>211.698252</v>
      </c>
    </row>
    <row r="57" spans="1:19" ht="12.6" customHeight="1">
      <c r="A57" s="381"/>
      <c r="B57" s="534">
        <f t="shared" si="1"/>
        <v>29</v>
      </c>
      <c r="C57" s="425">
        <f t="shared" si="2"/>
        <v>122.25708</v>
      </c>
      <c r="D57" s="426">
        <f t="shared" si="2"/>
        <v>140.44287599999998</v>
      </c>
      <c r="E57" s="427">
        <f t="shared" si="2"/>
        <v>129.96179999999998</v>
      </c>
      <c r="F57" s="426">
        <f t="shared" si="2"/>
        <v>213.310044</v>
      </c>
      <c r="G57" s="427">
        <f t="shared" si="2"/>
        <v>149.26787999999999</v>
      </c>
      <c r="H57" s="426">
        <f t="shared" si="2"/>
        <v>250.43882400000001</v>
      </c>
      <c r="I57" s="427">
        <f t="shared" si="2"/>
        <v>295.69298399999997</v>
      </c>
      <c r="J57" s="426">
        <f t="shared" si="2"/>
        <v>267.57961199999994</v>
      </c>
      <c r="K57" s="537">
        <f t="shared" si="2"/>
        <v>346.67254799999995</v>
      </c>
      <c r="L57" s="426">
        <f t="shared" si="2"/>
        <v>405.98560799999996</v>
      </c>
      <c r="M57" s="537">
        <f t="shared" si="2"/>
        <v>372.40808399999997</v>
      </c>
      <c r="N57" s="426">
        <f t="shared" si="2"/>
        <v>205.73816399999998</v>
      </c>
      <c r="O57" s="537">
        <f t="shared" si="2"/>
        <v>274.11534</v>
      </c>
      <c r="P57" s="426">
        <f t="shared" si="2"/>
        <v>274.92566399999998</v>
      </c>
      <c r="Q57" s="537">
        <f t="shared" si="2"/>
        <v>198.24155999999999</v>
      </c>
      <c r="R57" s="426">
        <f t="shared" si="2"/>
        <v>147.71808000000001</v>
      </c>
      <c r="S57" s="538">
        <f t="shared" si="2"/>
        <v>219.02216399999998</v>
      </c>
    </row>
    <row r="58" spans="1:19" ht="12.6" customHeight="1">
      <c r="A58" s="381"/>
      <c r="B58" s="539">
        <f t="shared" si="1"/>
        <v>30</v>
      </c>
      <c r="C58" s="429">
        <f t="shared" si="2"/>
        <v>122.64231600000001</v>
      </c>
      <c r="D58" s="430">
        <f t="shared" si="2"/>
        <v>145.73433599999998</v>
      </c>
      <c r="E58" s="431">
        <f t="shared" si="2"/>
        <v>134.34994800000001</v>
      </c>
      <c r="F58" s="430">
        <f t="shared" si="2"/>
        <v>213.69528</v>
      </c>
      <c r="G58" s="431">
        <f t="shared" si="2"/>
        <v>151.62357599999999</v>
      </c>
      <c r="H58" s="430">
        <f t="shared" si="2"/>
        <v>256.28378399999997</v>
      </c>
      <c r="I58" s="431">
        <f t="shared" si="2"/>
        <v>298.16380799999996</v>
      </c>
      <c r="J58" s="430">
        <f t="shared" si="2"/>
        <v>268.31023199999998</v>
      </c>
      <c r="K58" s="540">
        <f t="shared" si="2"/>
        <v>349.40905199999997</v>
      </c>
      <c r="L58" s="430">
        <f t="shared" si="2"/>
        <v>407.97377999999998</v>
      </c>
      <c r="M58" s="540">
        <f t="shared" si="2"/>
        <v>372.81545999999997</v>
      </c>
      <c r="N58" s="430">
        <f t="shared" si="2"/>
        <v>206.07911999999999</v>
      </c>
      <c r="O58" s="540">
        <f t="shared" si="2"/>
        <v>274.48286400000001</v>
      </c>
      <c r="P58" s="430">
        <f t="shared" si="2"/>
        <v>275.39503200000001</v>
      </c>
      <c r="Q58" s="540">
        <f t="shared" si="2"/>
        <v>210.626676</v>
      </c>
      <c r="R58" s="430">
        <f t="shared" si="2"/>
        <v>150.07377600000001</v>
      </c>
      <c r="S58" s="541">
        <f t="shared" si="2"/>
        <v>224.34904800000001</v>
      </c>
    </row>
    <row r="59" spans="1:19" ht="12.6" customHeight="1">
      <c r="A59" s="381"/>
      <c r="B59" s="534">
        <f t="shared" si="1"/>
        <v>31</v>
      </c>
      <c r="C59" s="425">
        <f t="shared" ref="C59:S73" si="3">MAX((1-C$9)*C203,C$173*(1-C$13))</f>
        <v>125.06000399999999</v>
      </c>
      <c r="D59" s="426">
        <f t="shared" si="3"/>
        <v>146.274552</v>
      </c>
      <c r="E59" s="427">
        <f t="shared" si="3"/>
        <v>136.06358399999999</v>
      </c>
      <c r="F59" s="426">
        <f t="shared" si="3"/>
        <v>218.22955200000001</v>
      </c>
      <c r="G59" s="427">
        <f t="shared" si="3"/>
        <v>156.65821199999999</v>
      </c>
      <c r="H59" s="426">
        <f t="shared" si="3"/>
        <v>264.47115599999995</v>
      </c>
      <c r="I59" s="427">
        <f t="shared" si="3"/>
        <v>312.940044</v>
      </c>
      <c r="J59" s="426">
        <f t="shared" si="3"/>
        <v>274.99208399999998</v>
      </c>
      <c r="K59" s="537">
        <f t="shared" si="3"/>
        <v>371.84129999999999</v>
      </c>
      <c r="L59" s="426">
        <f t="shared" si="3"/>
        <v>408.359016</v>
      </c>
      <c r="M59" s="537">
        <f t="shared" si="3"/>
        <v>379.66557599999999</v>
      </c>
      <c r="N59" s="426">
        <f t="shared" si="3"/>
        <v>209.19643199999999</v>
      </c>
      <c r="O59" s="537">
        <f t="shared" si="3"/>
        <v>280.60678799999999</v>
      </c>
      <c r="P59" s="426">
        <f t="shared" si="3"/>
        <v>281.00530800000001</v>
      </c>
      <c r="Q59" s="537">
        <f t="shared" si="3"/>
        <v>214.84213199999999</v>
      </c>
      <c r="R59" s="426">
        <f t="shared" si="3"/>
        <v>155.10841199999999</v>
      </c>
      <c r="S59" s="538">
        <f t="shared" si="3"/>
        <v>231.29215199999999</v>
      </c>
    </row>
    <row r="60" spans="1:19" ht="12.6" customHeight="1">
      <c r="A60" s="381"/>
      <c r="B60" s="534">
        <f t="shared" si="1"/>
        <v>32</v>
      </c>
      <c r="C60" s="425">
        <f t="shared" si="3"/>
        <v>127.765512</v>
      </c>
      <c r="D60" s="426">
        <f t="shared" si="3"/>
        <v>152.115084</v>
      </c>
      <c r="E60" s="427">
        <f t="shared" si="3"/>
        <v>136.40454</v>
      </c>
      <c r="F60" s="426">
        <f t="shared" si="3"/>
        <v>218.57050799999999</v>
      </c>
      <c r="G60" s="427">
        <f t="shared" si="3"/>
        <v>162.5076</v>
      </c>
      <c r="H60" s="426">
        <f t="shared" si="3"/>
        <v>264.85639199999997</v>
      </c>
      <c r="I60" s="427">
        <f t="shared" si="3"/>
        <v>314.04704399999997</v>
      </c>
      <c r="J60" s="426">
        <f t="shared" si="3"/>
        <v>277.67545200000001</v>
      </c>
      <c r="K60" s="537">
        <f t="shared" si="3"/>
        <v>379.39104000000003</v>
      </c>
      <c r="L60" s="426">
        <f t="shared" si="3"/>
        <v>408.74867999999998</v>
      </c>
      <c r="M60" s="537">
        <f t="shared" si="3"/>
        <v>380.03752799999995</v>
      </c>
      <c r="N60" s="426">
        <f t="shared" si="3"/>
        <v>216.72845999999998</v>
      </c>
      <c r="O60" s="537">
        <f t="shared" si="3"/>
        <v>281.926332</v>
      </c>
      <c r="P60" s="426">
        <f t="shared" si="3"/>
        <v>281.394972</v>
      </c>
      <c r="Q60" s="537">
        <f t="shared" si="3"/>
        <v>226.44349199999999</v>
      </c>
      <c r="R60" s="426">
        <f t="shared" si="3"/>
        <v>160.95779999999999</v>
      </c>
      <c r="S60" s="538">
        <f t="shared" si="3"/>
        <v>237.646332</v>
      </c>
    </row>
    <row r="61" spans="1:19" ht="12.6" customHeight="1">
      <c r="A61" s="381"/>
      <c r="B61" s="534">
        <f t="shared" si="1"/>
        <v>33</v>
      </c>
      <c r="C61" s="425">
        <f t="shared" si="3"/>
        <v>130.46659199999999</v>
      </c>
      <c r="D61" s="426">
        <f t="shared" si="3"/>
        <v>154.85158799999999</v>
      </c>
      <c r="E61" s="427">
        <f t="shared" si="3"/>
        <v>136.74549599999997</v>
      </c>
      <c r="F61" s="426">
        <f t="shared" si="3"/>
        <v>218.911464</v>
      </c>
      <c r="G61" s="427">
        <f t="shared" si="3"/>
        <v>165.56734800000001</v>
      </c>
      <c r="H61" s="426">
        <f t="shared" si="3"/>
        <v>268.19067599999994</v>
      </c>
      <c r="I61" s="427">
        <f t="shared" si="3"/>
        <v>319.56433199999998</v>
      </c>
      <c r="J61" s="426">
        <f t="shared" si="3"/>
        <v>280.99202400000001</v>
      </c>
      <c r="K61" s="537">
        <f t="shared" si="3"/>
        <v>382.65447599999999</v>
      </c>
      <c r="L61" s="426">
        <f t="shared" si="3"/>
        <v>417.52054799999996</v>
      </c>
      <c r="M61" s="537">
        <f t="shared" si="3"/>
        <v>380.40505200000001</v>
      </c>
      <c r="N61" s="426">
        <f t="shared" si="3"/>
        <v>217.42808400000001</v>
      </c>
      <c r="O61" s="537">
        <f t="shared" si="3"/>
        <v>297.17636399999998</v>
      </c>
      <c r="P61" s="426">
        <f t="shared" si="3"/>
        <v>289.94101199999994</v>
      </c>
      <c r="Q61" s="537">
        <f t="shared" si="3"/>
        <v>230.15415599999997</v>
      </c>
      <c r="R61" s="426">
        <f t="shared" si="3"/>
        <v>164.01754800000001</v>
      </c>
      <c r="S61" s="538">
        <f t="shared" si="3"/>
        <v>240.599808</v>
      </c>
    </row>
    <row r="62" spans="1:19" ht="12.6" customHeight="1">
      <c r="A62" s="381"/>
      <c r="B62" s="534">
        <f t="shared" si="1"/>
        <v>34</v>
      </c>
      <c r="C62" s="425">
        <f t="shared" si="3"/>
        <v>133.1721</v>
      </c>
      <c r="D62" s="426">
        <f t="shared" si="3"/>
        <v>155.24567999999999</v>
      </c>
      <c r="E62" s="427">
        <f t="shared" si="3"/>
        <v>138.04732799999999</v>
      </c>
      <c r="F62" s="426">
        <f t="shared" si="3"/>
        <v>219.49595999999997</v>
      </c>
      <c r="G62" s="427">
        <f t="shared" si="3"/>
        <v>168.18872399999998</v>
      </c>
      <c r="H62" s="426">
        <f t="shared" si="3"/>
        <v>268.97000400000002</v>
      </c>
      <c r="I62" s="427">
        <f t="shared" si="3"/>
        <v>325.66168799999997</v>
      </c>
      <c r="J62" s="426">
        <f t="shared" si="3"/>
        <v>281.68721999999997</v>
      </c>
      <c r="K62" s="537">
        <f t="shared" si="3"/>
        <v>383.37181199999998</v>
      </c>
      <c r="L62" s="426">
        <f t="shared" si="3"/>
        <v>423.29465999999996</v>
      </c>
      <c r="M62" s="537">
        <f t="shared" si="3"/>
        <v>380.77257600000002</v>
      </c>
      <c r="N62" s="426">
        <f t="shared" si="3"/>
        <v>236.46405599999997</v>
      </c>
      <c r="O62" s="537">
        <f t="shared" si="3"/>
        <v>307.71500400000002</v>
      </c>
      <c r="P62" s="426">
        <f t="shared" si="3"/>
        <v>290.795616</v>
      </c>
      <c r="Q62" s="537">
        <f t="shared" si="3"/>
        <v>230.36227199999999</v>
      </c>
      <c r="R62" s="426">
        <f t="shared" si="3"/>
        <v>166.63892399999997</v>
      </c>
      <c r="S62" s="538">
        <f t="shared" si="3"/>
        <v>243.752544</v>
      </c>
    </row>
    <row r="63" spans="1:19" ht="12.6" customHeight="1">
      <c r="A63" s="381"/>
      <c r="B63" s="539">
        <f t="shared" si="1"/>
        <v>35</v>
      </c>
      <c r="C63" s="429">
        <f t="shared" si="3"/>
        <v>135.89089199999998</v>
      </c>
      <c r="D63" s="430">
        <f t="shared" si="3"/>
        <v>157.65451200000001</v>
      </c>
      <c r="E63" s="431">
        <f t="shared" si="3"/>
        <v>138.41928000000001</v>
      </c>
      <c r="F63" s="430">
        <f t="shared" si="3"/>
        <v>219.890052</v>
      </c>
      <c r="G63" s="431">
        <f t="shared" si="3"/>
        <v>171.23961600000001</v>
      </c>
      <c r="H63" s="430">
        <f t="shared" si="3"/>
        <v>272.10059999999999</v>
      </c>
      <c r="I63" s="431">
        <f t="shared" si="3"/>
        <v>334.40255999999999</v>
      </c>
      <c r="J63" s="430">
        <f t="shared" si="3"/>
        <v>282.15215999999998</v>
      </c>
      <c r="K63" s="540">
        <f t="shared" si="3"/>
        <v>384.36368399999998</v>
      </c>
      <c r="L63" s="430">
        <f t="shared" si="3"/>
        <v>424.72047600000002</v>
      </c>
      <c r="M63" s="540">
        <f t="shared" si="3"/>
        <v>381.135672</v>
      </c>
      <c r="N63" s="430">
        <f t="shared" si="3"/>
        <v>240.85663200000002</v>
      </c>
      <c r="O63" s="540">
        <f t="shared" si="3"/>
        <v>313.54225200000002</v>
      </c>
      <c r="P63" s="430">
        <f t="shared" si="3"/>
        <v>291.79191600000001</v>
      </c>
      <c r="Q63" s="540">
        <f t="shared" si="3"/>
        <v>231.67738800000001</v>
      </c>
      <c r="R63" s="430">
        <f t="shared" si="3"/>
        <v>169.68981600000001</v>
      </c>
      <c r="S63" s="541">
        <f t="shared" si="3"/>
        <v>250.07572799999997</v>
      </c>
    </row>
    <row r="64" spans="1:19" ht="12.6" customHeight="1">
      <c r="A64" s="542"/>
      <c r="B64" s="534">
        <f t="shared" si="1"/>
        <v>36</v>
      </c>
      <c r="C64" s="425">
        <f t="shared" si="3"/>
        <v>138.58754400000001</v>
      </c>
      <c r="D64" s="426">
        <f t="shared" si="3"/>
        <v>160.444152</v>
      </c>
      <c r="E64" s="427">
        <f t="shared" si="3"/>
        <v>139.16761199999999</v>
      </c>
      <c r="F64" s="426">
        <f t="shared" si="3"/>
        <v>220.26643199999998</v>
      </c>
      <c r="G64" s="427">
        <f t="shared" si="3"/>
        <v>173.891988</v>
      </c>
      <c r="H64" s="426">
        <f t="shared" si="3"/>
        <v>277.59574799999996</v>
      </c>
      <c r="I64" s="427">
        <f t="shared" si="3"/>
        <v>344.17515599999996</v>
      </c>
      <c r="J64" s="426">
        <f t="shared" si="3"/>
        <v>282.52854000000002</v>
      </c>
      <c r="K64" s="537">
        <f t="shared" si="3"/>
        <v>384.82419599999997</v>
      </c>
      <c r="L64" s="426">
        <f t="shared" si="3"/>
        <v>430.86211199999997</v>
      </c>
      <c r="M64" s="537">
        <f t="shared" si="3"/>
        <v>381.503196</v>
      </c>
      <c r="N64" s="426">
        <f t="shared" si="3"/>
        <v>241.28171999999998</v>
      </c>
      <c r="O64" s="537">
        <f t="shared" si="3"/>
        <v>318.97540799999996</v>
      </c>
      <c r="P64" s="426">
        <f t="shared" si="3"/>
        <v>311.57179199999996</v>
      </c>
      <c r="Q64" s="537">
        <f t="shared" si="3"/>
        <v>247.10011199999997</v>
      </c>
      <c r="R64" s="426">
        <f t="shared" si="3"/>
        <v>172.34218799999999</v>
      </c>
      <c r="S64" s="538">
        <f t="shared" si="3"/>
        <v>251.72294399999998</v>
      </c>
    </row>
    <row r="65" spans="1:19" ht="12.6" customHeight="1">
      <c r="A65" s="542"/>
      <c r="B65" s="534">
        <f t="shared" si="1"/>
        <v>37</v>
      </c>
      <c r="C65" s="425">
        <f t="shared" si="3"/>
        <v>141.26648399999999</v>
      </c>
      <c r="D65" s="426">
        <f t="shared" si="3"/>
        <v>163.49061599999999</v>
      </c>
      <c r="E65" s="427">
        <f t="shared" si="3"/>
        <v>141.75799199999997</v>
      </c>
      <c r="F65" s="426">
        <f t="shared" si="3"/>
        <v>220.65609599999999</v>
      </c>
      <c r="G65" s="427">
        <f t="shared" si="3"/>
        <v>176.52222</v>
      </c>
      <c r="H65" s="426">
        <f t="shared" si="3"/>
        <v>279.32709599999998</v>
      </c>
      <c r="I65" s="427">
        <f t="shared" si="3"/>
        <v>345.15374399999996</v>
      </c>
      <c r="J65" s="426">
        <f t="shared" si="3"/>
        <v>282.89163600000001</v>
      </c>
      <c r="K65" s="537">
        <f t="shared" si="3"/>
        <v>388.06106399999999</v>
      </c>
      <c r="L65" s="426">
        <f t="shared" si="3"/>
        <v>443.97784799999994</v>
      </c>
      <c r="M65" s="537">
        <f t="shared" si="3"/>
        <v>381.86186399999997</v>
      </c>
      <c r="N65" s="426">
        <f t="shared" si="3"/>
        <v>245.27577599999998</v>
      </c>
      <c r="O65" s="537">
        <f t="shared" si="3"/>
        <v>319.46248800000001</v>
      </c>
      <c r="P65" s="426">
        <f t="shared" si="3"/>
        <v>327.61886399999997</v>
      </c>
      <c r="Q65" s="537">
        <f t="shared" si="3"/>
        <v>248.03441999999998</v>
      </c>
      <c r="R65" s="426">
        <f t="shared" si="3"/>
        <v>174.97242</v>
      </c>
      <c r="S65" s="538">
        <f t="shared" si="3"/>
        <v>257.81587200000001</v>
      </c>
    </row>
    <row r="66" spans="1:19" ht="12.6" customHeight="1">
      <c r="A66" s="542"/>
      <c r="B66" s="534">
        <f t="shared" si="1"/>
        <v>38</v>
      </c>
      <c r="C66" s="425">
        <f t="shared" si="3"/>
        <v>143.98084800000001</v>
      </c>
      <c r="D66" s="426">
        <f t="shared" si="3"/>
        <v>166.52822399999999</v>
      </c>
      <c r="E66" s="427">
        <f t="shared" si="3"/>
        <v>142.12994399999999</v>
      </c>
      <c r="F66" s="426">
        <f t="shared" si="3"/>
        <v>226.06711199999998</v>
      </c>
      <c r="G66" s="427">
        <f t="shared" si="3"/>
        <v>179.54654399999998</v>
      </c>
      <c r="H66" s="426">
        <f t="shared" si="3"/>
        <v>285.946956</v>
      </c>
      <c r="I66" s="427">
        <f t="shared" si="3"/>
        <v>356.55141600000002</v>
      </c>
      <c r="J66" s="426">
        <f t="shared" si="3"/>
        <v>287.92627199999998</v>
      </c>
      <c r="K66" s="537">
        <f t="shared" si="3"/>
        <v>412.84458000000001</v>
      </c>
      <c r="L66" s="426">
        <f t="shared" si="3"/>
        <v>455.20725599999997</v>
      </c>
      <c r="M66" s="537">
        <f t="shared" si="3"/>
        <v>407.63282399999997</v>
      </c>
      <c r="N66" s="426">
        <f t="shared" si="3"/>
        <v>255.68600400000003</v>
      </c>
      <c r="O66" s="537">
        <f t="shared" si="3"/>
        <v>322.53994799999998</v>
      </c>
      <c r="P66" s="426">
        <f t="shared" si="3"/>
        <v>333.78264000000001</v>
      </c>
      <c r="Q66" s="537">
        <f t="shared" si="3"/>
        <v>257.01440400000001</v>
      </c>
      <c r="R66" s="426">
        <f t="shared" si="3"/>
        <v>177.99674400000001</v>
      </c>
      <c r="S66" s="538">
        <f t="shared" si="3"/>
        <v>264.29403600000001</v>
      </c>
    </row>
    <row r="67" spans="1:19" ht="12.6" customHeight="1">
      <c r="A67" s="542"/>
      <c r="B67" s="534">
        <f t="shared" si="1"/>
        <v>39</v>
      </c>
      <c r="C67" s="425">
        <f t="shared" si="3"/>
        <v>146.69078400000001</v>
      </c>
      <c r="D67" s="426">
        <f t="shared" si="3"/>
        <v>169.56140399999998</v>
      </c>
      <c r="E67" s="427">
        <f t="shared" si="3"/>
        <v>143.462772</v>
      </c>
      <c r="F67" s="426">
        <f t="shared" si="3"/>
        <v>240.90533999999997</v>
      </c>
      <c r="G67" s="427">
        <f t="shared" si="3"/>
        <v>182.75241600000001</v>
      </c>
      <c r="H67" s="426">
        <f t="shared" si="3"/>
        <v>291.31811999999996</v>
      </c>
      <c r="I67" s="427">
        <f t="shared" si="3"/>
        <v>366.54984000000002</v>
      </c>
      <c r="J67" s="426">
        <f t="shared" si="3"/>
        <v>308.62274400000001</v>
      </c>
      <c r="K67" s="537">
        <f t="shared" si="3"/>
        <v>421.62530400000003</v>
      </c>
      <c r="L67" s="426">
        <f t="shared" si="3"/>
        <v>455.54821199999998</v>
      </c>
      <c r="M67" s="537">
        <f t="shared" si="3"/>
        <v>410.48002799999995</v>
      </c>
      <c r="N67" s="426">
        <f t="shared" si="3"/>
        <v>256.7133</v>
      </c>
      <c r="O67" s="537">
        <f t="shared" si="3"/>
        <v>322.99603200000001</v>
      </c>
      <c r="P67" s="426">
        <f t="shared" si="3"/>
        <v>335.10218399999997</v>
      </c>
      <c r="Q67" s="537">
        <f t="shared" si="3"/>
        <v>258.86530799999997</v>
      </c>
      <c r="R67" s="426">
        <f t="shared" si="3"/>
        <v>181.20261600000001</v>
      </c>
      <c r="S67" s="538">
        <f t="shared" si="3"/>
        <v>268.41207599999996</v>
      </c>
    </row>
    <row r="68" spans="1:19" ht="12.6" customHeight="1">
      <c r="A68" s="542"/>
      <c r="B68" s="539">
        <f t="shared" si="1"/>
        <v>40</v>
      </c>
      <c r="C68" s="429">
        <f t="shared" si="3"/>
        <v>149.40957599999999</v>
      </c>
      <c r="D68" s="430">
        <f t="shared" si="3"/>
        <v>174.157668</v>
      </c>
      <c r="E68" s="431">
        <f t="shared" si="3"/>
        <v>143.83472399999999</v>
      </c>
      <c r="F68" s="430">
        <f t="shared" si="3"/>
        <v>241.93706399999999</v>
      </c>
      <c r="G68" s="431">
        <f t="shared" si="3"/>
        <v>185.94057599999999</v>
      </c>
      <c r="H68" s="430">
        <f t="shared" si="3"/>
        <v>305.06706000000003</v>
      </c>
      <c r="I68" s="431">
        <f t="shared" si="3"/>
        <v>367.891524</v>
      </c>
      <c r="J68" s="430">
        <f t="shared" si="3"/>
        <v>325.70596799999998</v>
      </c>
      <c r="K68" s="540">
        <f t="shared" si="3"/>
        <v>425.50866000000002</v>
      </c>
      <c r="L68" s="430">
        <f t="shared" si="3"/>
        <v>469.71338399999996</v>
      </c>
      <c r="M68" s="540">
        <f t="shared" si="3"/>
        <v>411.27706799999999</v>
      </c>
      <c r="N68" s="430">
        <f t="shared" si="3"/>
        <v>257.10296399999999</v>
      </c>
      <c r="O68" s="540">
        <f t="shared" si="3"/>
        <v>324.19601999999998</v>
      </c>
      <c r="P68" s="430">
        <f t="shared" si="3"/>
        <v>336.20032799999996</v>
      </c>
      <c r="Q68" s="540">
        <f t="shared" si="3"/>
        <v>259.52950799999996</v>
      </c>
      <c r="R68" s="430">
        <f t="shared" si="3"/>
        <v>184.39077599999999</v>
      </c>
      <c r="S68" s="541">
        <f t="shared" si="3"/>
        <v>270.67921199999995</v>
      </c>
    </row>
    <row r="69" spans="1:19" ht="12.6" customHeight="1">
      <c r="A69" s="381"/>
      <c r="B69" s="534">
        <v>41</v>
      </c>
      <c r="C69" s="425">
        <f t="shared" si="3"/>
        <v>152.11951199999999</v>
      </c>
      <c r="D69" s="426">
        <f t="shared" si="3"/>
        <v>174.627036</v>
      </c>
      <c r="E69" s="427">
        <f t="shared" si="3"/>
        <v>144.20667599999999</v>
      </c>
      <c r="F69" s="426">
        <f t="shared" si="3"/>
        <v>246.71044799999996</v>
      </c>
      <c r="G69" s="427">
        <f t="shared" si="3"/>
        <v>188.40254400000001</v>
      </c>
      <c r="H69" s="426">
        <f t="shared" si="3"/>
        <v>305.97479999999996</v>
      </c>
      <c r="I69" s="427">
        <f t="shared" si="3"/>
        <v>377.22131999999999</v>
      </c>
      <c r="J69" s="426">
        <f t="shared" si="3"/>
        <v>328.84099199999997</v>
      </c>
      <c r="K69" s="427">
        <f t="shared" si="3"/>
        <v>425.91603599999996</v>
      </c>
      <c r="L69" s="426">
        <f t="shared" si="3"/>
        <v>476.53693199999998</v>
      </c>
      <c r="M69" s="427">
        <f t="shared" si="3"/>
        <v>416.71022399999998</v>
      </c>
      <c r="N69" s="426">
        <f t="shared" si="3"/>
        <v>263.72725200000002</v>
      </c>
      <c r="O69" s="427">
        <f t="shared" si="3"/>
        <v>341.28809999999999</v>
      </c>
      <c r="P69" s="426">
        <f t="shared" si="3"/>
        <v>345.33971999999994</v>
      </c>
      <c r="Q69" s="427">
        <f t="shared" si="3"/>
        <v>265.98110400000002</v>
      </c>
      <c r="R69" s="426">
        <f t="shared" si="3"/>
        <v>185.57748000000001</v>
      </c>
      <c r="S69" s="428">
        <f t="shared" si="3"/>
        <v>274.85481599999997</v>
      </c>
    </row>
    <row r="70" spans="1:19" ht="12.6" customHeight="1">
      <c r="A70" s="381"/>
      <c r="B70" s="534">
        <f>+B69+1</f>
        <v>42</v>
      </c>
      <c r="C70" s="425">
        <f t="shared" si="3"/>
        <v>154.85601600000001</v>
      </c>
      <c r="D70" s="426">
        <f t="shared" si="3"/>
        <v>177.146568</v>
      </c>
      <c r="E70" s="427">
        <f t="shared" si="3"/>
        <v>144.63619199999999</v>
      </c>
      <c r="F70" s="426">
        <f t="shared" si="3"/>
        <v>247.42335599999998</v>
      </c>
      <c r="G70" s="427">
        <f t="shared" si="3"/>
        <v>190.29329999999999</v>
      </c>
      <c r="H70" s="426">
        <f t="shared" si="3"/>
        <v>306.74084399999998</v>
      </c>
      <c r="I70" s="427">
        <f t="shared" si="3"/>
        <v>378.15562799999998</v>
      </c>
      <c r="J70" s="426">
        <f t="shared" si="3"/>
        <v>332.69777999999997</v>
      </c>
      <c r="K70" s="427">
        <f t="shared" si="3"/>
        <v>428.76324</v>
      </c>
      <c r="L70" s="426">
        <f t="shared" si="3"/>
        <v>518.16455999999994</v>
      </c>
      <c r="M70" s="427">
        <f t="shared" si="3"/>
        <v>448.57853999999998</v>
      </c>
      <c r="N70" s="426">
        <f t="shared" si="3"/>
        <v>264.44901599999997</v>
      </c>
      <c r="O70" s="427">
        <f t="shared" si="3"/>
        <v>347.65113599999995</v>
      </c>
      <c r="P70" s="426">
        <f t="shared" si="3"/>
        <v>346.26959999999997</v>
      </c>
      <c r="Q70" s="427">
        <f t="shared" si="3"/>
        <v>267.31835999999998</v>
      </c>
      <c r="R70" s="426">
        <f t="shared" si="3"/>
        <v>187.43724</v>
      </c>
      <c r="S70" s="428">
        <f t="shared" si="3"/>
        <v>279.98244</v>
      </c>
    </row>
    <row r="71" spans="1:19" ht="12.6" customHeight="1">
      <c r="A71" s="381"/>
      <c r="B71" s="534">
        <f t="shared" ref="B71:B78" si="4">+B70+1</f>
        <v>43</v>
      </c>
      <c r="C71" s="425">
        <f t="shared" si="3"/>
        <v>157.57923599999998</v>
      </c>
      <c r="D71" s="426">
        <f t="shared" si="3"/>
        <v>180.43214399999999</v>
      </c>
      <c r="E71" s="427">
        <f t="shared" si="3"/>
        <v>145.68562799999998</v>
      </c>
      <c r="F71" s="426">
        <f t="shared" si="3"/>
        <v>251.04545999999999</v>
      </c>
      <c r="G71" s="427">
        <f t="shared" si="3"/>
        <v>192.91467599999999</v>
      </c>
      <c r="H71" s="426">
        <f t="shared" si="3"/>
        <v>324.22258799999997</v>
      </c>
      <c r="I71" s="427">
        <f t="shared" si="3"/>
        <v>390.45661199999995</v>
      </c>
      <c r="J71" s="426">
        <f t="shared" si="3"/>
        <v>337.56858</v>
      </c>
      <c r="K71" s="427">
        <f t="shared" si="3"/>
        <v>432.16394399999996</v>
      </c>
      <c r="L71" s="426">
        <f t="shared" si="3"/>
        <v>531.79837199999997</v>
      </c>
      <c r="M71" s="427">
        <f t="shared" si="3"/>
        <v>481.87709999999998</v>
      </c>
      <c r="N71" s="426">
        <f t="shared" si="3"/>
        <v>271.10872799999999</v>
      </c>
      <c r="O71" s="427">
        <f t="shared" si="3"/>
        <v>373.49294399999997</v>
      </c>
      <c r="P71" s="426">
        <f t="shared" si="3"/>
        <v>347.16405599999996</v>
      </c>
      <c r="Q71" s="427">
        <f t="shared" si="3"/>
        <v>272.16259199999996</v>
      </c>
      <c r="R71" s="426">
        <f t="shared" si="3"/>
        <v>190.02319199999999</v>
      </c>
      <c r="S71" s="428">
        <f t="shared" si="3"/>
        <v>285.81411600000001</v>
      </c>
    </row>
    <row r="72" spans="1:19" ht="12.6" customHeight="1">
      <c r="A72" s="381"/>
      <c r="B72" s="534">
        <f t="shared" si="4"/>
        <v>44</v>
      </c>
      <c r="C72" s="425">
        <f t="shared" si="3"/>
        <v>160.31131199999999</v>
      </c>
      <c r="D72" s="426">
        <f t="shared" si="3"/>
        <v>182.95167599999999</v>
      </c>
      <c r="E72" s="427">
        <f t="shared" si="3"/>
        <v>146.71735200000001</v>
      </c>
      <c r="F72" s="426">
        <f t="shared" si="3"/>
        <v>261.32284799999996</v>
      </c>
      <c r="G72" s="427">
        <f t="shared" si="3"/>
        <v>195.34121999999999</v>
      </c>
      <c r="H72" s="426">
        <f t="shared" si="3"/>
        <v>340.05711600000001</v>
      </c>
      <c r="I72" s="427">
        <f t="shared" si="3"/>
        <v>395.80120799999997</v>
      </c>
      <c r="J72" s="426">
        <f t="shared" si="3"/>
        <v>342.40395599999999</v>
      </c>
      <c r="K72" s="427">
        <f t="shared" si="3"/>
        <v>443.26051200000001</v>
      </c>
      <c r="L72" s="426">
        <f t="shared" si="3"/>
        <v>539.02929599999993</v>
      </c>
      <c r="M72" s="427">
        <f t="shared" si="3"/>
        <v>485.41507199999995</v>
      </c>
      <c r="N72" s="426">
        <f t="shared" si="3"/>
        <v>271.44968399999999</v>
      </c>
      <c r="O72" s="427">
        <f t="shared" si="3"/>
        <v>373.83389999999997</v>
      </c>
      <c r="P72" s="426">
        <f t="shared" si="3"/>
        <v>364.89819599999998</v>
      </c>
      <c r="Q72" s="427">
        <f t="shared" si="3"/>
        <v>273.23416800000001</v>
      </c>
      <c r="R72" s="426">
        <f t="shared" si="3"/>
        <v>192.40988400000001</v>
      </c>
      <c r="S72" s="428">
        <f t="shared" si="3"/>
        <v>290.92402799999996</v>
      </c>
    </row>
    <row r="73" spans="1:19" ht="12.6" customHeight="1">
      <c r="A73" s="381"/>
      <c r="B73" s="539">
        <f t="shared" si="4"/>
        <v>45</v>
      </c>
      <c r="C73" s="429">
        <f t="shared" si="3"/>
        <v>163.05667199999999</v>
      </c>
      <c r="D73" s="430">
        <f t="shared" si="3"/>
        <v>185.49777599999999</v>
      </c>
      <c r="E73" s="431">
        <f t="shared" si="3"/>
        <v>152.53574399999999</v>
      </c>
      <c r="F73" s="430">
        <f t="shared" si="3"/>
        <v>262.350144</v>
      </c>
      <c r="G73" s="431">
        <f t="shared" si="3"/>
        <v>197.77219199999999</v>
      </c>
      <c r="H73" s="430">
        <f t="shared" si="3"/>
        <v>340.92943200000002</v>
      </c>
      <c r="I73" s="431">
        <f t="shared" si="3"/>
        <v>403.49264399999998</v>
      </c>
      <c r="J73" s="430">
        <f t="shared" si="3"/>
        <v>354.70051199999995</v>
      </c>
      <c r="K73" s="431">
        <f t="shared" si="3"/>
        <v>444.92543999999998</v>
      </c>
      <c r="L73" s="430">
        <f t="shared" si="3"/>
        <v>540.09644400000002</v>
      </c>
      <c r="M73" s="431">
        <f t="shared" si="3"/>
        <v>500.315292</v>
      </c>
      <c r="N73" s="430">
        <f t="shared" si="3"/>
        <v>271.79064</v>
      </c>
      <c r="O73" s="431">
        <f t="shared" si="3"/>
        <v>374.17485599999998</v>
      </c>
      <c r="P73" s="430">
        <f t="shared" si="3"/>
        <v>373.22283599999997</v>
      </c>
      <c r="Q73" s="431">
        <f t="shared" si="3"/>
        <v>283.02890400000001</v>
      </c>
      <c r="R73" s="430">
        <f t="shared" si="3"/>
        <v>194.805432</v>
      </c>
      <c r="S73" s="432">
        <f t="shared" si="3"/>
        <v>297.02138399999995</v>
      </c>
    </row>
    <row r="74" spans="1:19" ht="12.6" customHeight="1">
      <c r="A74" s="381"/>
      <c r="B74" s="534">
        <f t="shared" si="4"/>
        <v>46</v>
      </c>
      <c r="C74" s="425">
        <f t="shared" ref="C74:S78" si="5">MAX((1-C$9)*C218,C$173*(1-C$13))</f>
        <v>165.775464</v>
      </c>
      <c r="D74" s="426">
        <f t="shared" si="5"/>
        <v>187.78262399999997</v>
      </c>
      <c r="E74" s="427">
        <f t="shared" si="5"/>
        <v>154.66561200000001</v>
      </c>
      <c r="F74" s="426">
        <f t="shared" si="5"/>
        <v>263.585556</v>
      </c>
      <c r="G74" s="427">
        <f t="shared" si="5"/>
        <v>200.606112</v>
      </c>
      <c r="H74" s="426">
        <f t="shared" si="5"/>
        <v>341.32352400000002</v>
      </c>
      <c r="I74" s="427">
        <f t="shared" si="5"/>
        <v>404.26311599999997</v>
      </c>
      <c r="J74" s="426">
        <f t="shared" si="5"/>
        <v>359.02666800000003</v>
      </c>
      <c r="K74" s="427">
        <f t="shared" si="5"/>
        <v>445.82875200000001</v>
      </c>
      <c r="L74" s="426">
        <f t="shared" si="5"/>
        <v>541.01303999999993</v>
      </c>
      <c r="M74" s="427">
        <f t="shared" si="5"/>
        <v>512.39044799999999</v>
      </c>
      <c r="N74" s="426">
        <f t="shared" si="5"/>
        <v>272.131596</v>
      </c>
      <c r="O74" s="427">
        <f t="shared" si="5"/>
        <v>374.51581199999998</v>
      </c>
      <c r="P74" s="426">
        <f t="shared" si="5"/>
        <v>374.06415599999997</v>
      </c>
      <c r="Q74" s="427">
        <f t="shared" si="5"/>
        <v>284.61855599999996</v>
      </c>
      <c r="R74" s="426">
        <f t="shared" si="5"/>
        <v>197.59949999999998</v>
      </c>
      <c r="S74" s="428">
        <f t="shared" si="5"/>
        <v>302.87077199999999</v>
      </c>
    </row>
    <row r="75" spans="1:19" ht="12.6" customHeight="1">
      <c r="A75" s="381"/>
      <c r="B75" s="534">
        <f t="shared" si="4"/>
        <v>47</v>
      </c>
      <c r="C75" s="425">
        <f t="shared" si="5"/>
        <v>170.29645200000002</v>
      </c>
      <c r="D75" s="426">
        <f t="shared" si="5"/>
        <v>190.55897999999999</v>
      </c>
      <c r="E75" s="427">
        <f t="shared" si="5"/>
        <v>155.00656799999999</v>
      </c>
      <c r="F75" s="426">
        <f t="shared" si="5"/>
        <v>263.97079199999996</v>
      </c>
      <c r="G75" s="427">
        <f t="shared" si="5"/>
        <v>207.115272</v>
      </c>
      <c r="H75" s="426">
        <f t="shared" si="5"/>
        <v>349.40019599999999</v>
      </c>
      <c r="I75" s="427">
        <f t="shared" si="5"/>
        <v>404.65720799999997</v>
      </c>
      <c r="J75" s="426">
        <f t="shared" si="5"/>
        <v>359.39861999999999</v>
      </c>
      <c r="K75" s="427">
        <f t="shared" si="5"/>
        <v>451.93939199999994</v>
      </c>
      <c r="L75" s="426">
        <f t="shared" si="5"/>
        <v>563.511708</v>
      </c>
      <c r="M75" s="427">
        <f t="shared" si="5"/>
        <v>513.26719200000002</v>
      </c>
      <c r="N75" s="426">
        <f t="shared" si="5"/>
        <v>273.84080399999999</v>
      </c>
      <c r="O75" s="427">
        <f t="shared" si="5"/>
        <v>389.491308</v>
      </c>
      <c r="P75" s="426">
        <f t="shared" si="5"/>
        <v>374.54237999999998</v>
      </c>
      <c r="Q75" s="427">
        <f t="shared" si="5"/>
        <v>287.92627199999998</v>
      </c>
      <c r="R75" s="426">
        <f t="shared" si="5"/>
        <v>204.00681599999999</v>
      </c>
      <c r="S75" s="428">
        <f t="shared" si="5"/>
        <v>309.00355200000001</v>
      </c>
    </row>
    <row r="76" spans="1:19" ht="12.6" customHeight="1">
      <c r="A76" s="381"/>
      <c r="B76" s="534">
        <f t="shared" si="4"/>
        <v>48</v>
      </c>
      <c r="C76" s="425">
        <f t="shared" si="5"/>
        <v>170.75253599999999</v>
      </c>
      <c r="D76" s="426">
        <f t="shared" si="5"/>
        <v>194.93384399999999</v>
      </c>
      <c r="E76" s="427">
        <f t="shared" si="5"/>
        <v>155.34752399999999</v>
      </c>
      <c r="F76" s="426">
        <f t="shared" si="5"/>
        <v>264.31174799999997</v>
      </c>
      <c r="G76" s="427">
        <f t="shared" si="5"/>
        <v>208.70492399999998</v>
      </c>
      <c r="H76" s="426">
        <f t="shared" si="5"/>
        <v>355.49312400000002</v>
      </c>
      <c r="I76" s="427">
        <f t="shared" si="5"/>
        <v>409.78483199999999</v>
      </c>
      <c r="J76" s="426">
        <f t="shared" si="5"/>
        <v>362.19268799999998</v>
      </c>
      <c r="K76" s="427">
        <f t="shared" si="5"/>
        <v>475.37236799999994</v>
      </c>
      <c r="L76" s="426">
        <f t="shared" si="5"/>
        <v>588.88414799999998</v>
      </c>
      <c r="M76" s="427">
        <f t="shared" si="5"/>
        <v>514.18821600000001</v>
      </c>
      <c r="N76" s="426">
        <f t="shared" si="5"/>
        <v>274.18176</v>
      </c>
      <c r="O76" s="427">
        <f t="shared" si="5"/>
        <v>390.686868</v>
      </c>
      <c r="P76" s="426">
        <f t="shared" si="5"/>
        <v>377.9298</v>
      </c>
      <c r="Q76" s="427">
        <f t="shared" si="5"/>
        <v>289.56905999999998</v>
      </c>
      <c r="R76" s="426">
        <f t="shared" si="5"/>
        <v>205.57432799999998</v>
      </c>
      <c r="S76" s="428">
        <f t="shared" si="5"/>
        <v>315.41529600000001</v>
      </c>
    </row>
    <row r="77" spans="1:19" ht="12.6" customHeight="1">
      <c r="A77" s="381"/>
      <c r="B77" s="534">
        <f t="shared" si="4"/>
        <v>49</v>
      </c>
      <c r="C77" s="425">
        <f t="shared" si="5"/>
        <v>172.74956399999999</v>
      </c>
      <c r="D77" s="426">
        <f t="shared" si="5"/>
        <v>195.38992799999997</v>
      </c>
      <c r="E77" s="427">
        <f t="shared" si="5"/>
        <v>156.40581600000002</v>
      </c>
      <c r="F77" s="426">
        <f t="shared" si="5"/>
        <v>265.74642</v>
      </c>
      <c r="G77" s="427">
        <f t="shared" si="5"/>
        <v>209.06801999999999</v>
      </c>
      <c r="H77" s="426">
        <f t="shared" si="5"/>
        <v>355.88278800000001</v>
      </c>
      <c r="I77" s="427">
        <f t="shared" si="5"/>
        <v>422.24522400000001</v>
      </c>
      <c r="J77" s="426">
        <f t="shared" si="5"/>
        <v>377.99179199999998</v>
      </c>
      <c r="K77" s="427">
        <f t="shared" si="5"/>
        <v>489.83864399999999</v>
      </c>
      <c r="L77" s="426">
        <f t="shared" si="5"/>
        <v>593.61768000000006</v>
      </c>
      <c r="M77" s="427">
        <f t="shared" si="5"/>
        <v>532.58212800000001</v>
      </c>
      <c r="N77" s="426">
        <f t="shared" si="5"/>
        <v>285.907104</v>
      </c>
      <c r="O77" s="427">
        <f t="shared" si="5"/>
        <v>402.314796</v>
      </c>
      <c r="P77" s="426">
        <f t="shared" si="5"/>
        <v>378.32389199999994</v>
      </c>
      <c r="Q77" s="427">
        <f t="shared" si="5"/>
        <v>290.56093199999998</v>
      </c>
      <c r="R77" s="426">
        <f t="shared" si="5"/>
        <v>205.93299599999997</v>
      </c>
      <c r="S77" s="428">
        <f t="shared" si="5"/>
        <v>321.47722799999997</v>
      </c>
    </row>
    <row r="78" spans="1:19" ht="12.6" customHeight="1" thickBot="1">
      <c r="A78" s="381"/>
      <c r="B78" s="543">
        <f t="shared" si="4"/>
        <v>50</v>
      </c>
      <c r="C78" s="434">
        <f t="shared" si="5"/>
        <v>174.998988</v>
      </c>
      <c r="D78" s="435">
        <f t="shared" si="5"/>
        <v>197.91388800000001</v>
      </c>
      <c r="E78" s="436">
        <f t="shared" si="5"/>
        <v>156.77776799999998</v>
      </c>
      <c r="F78" s="435">
        <f t="shared" si="5"/>
        <v>269.66077200000001</v>
      </c>
      <c r="G78" s="436">
        <f t="shared" si="5"/>
        <v>210.75065999999998</v>
      </c>
      <c r="H78" s="435">
        <f t="shared" si="5"/>
        <v>356.52041999999994</v>
      </c>
      <c r="I78" s="436">
        <f t="shared" si="5"/>
        <v>423.49391999999995</v>
      </c>
      <c r="J78" s="435">
        <f t="shared" si="5"/>
        <v>379.76741999999996</v>
      </c>
      <c r="K78" s="436">
        <f t="shared" si="5"/>
        <v>490.28144399999996</v>
      </c>
      <c r="L78" s="435">
        <f t="shared" si="5"/>
        <v>596.18592000000001</v>
      </c>
      <c r="M78" s="436">
        <f t="shared" si="5"/>
        <v>534.42417599999999</v>
      </c>
      <c r="N78" s="435">
        <f t="shared" si="5"/>
        <v>287.65616399999999</v>
      </c>
      <c r="O78" s="436">
        <f t="shared" si="5"/>
        <v>402.65575200000001</v>
      </c>
      <c r="P78" s="435">
        <f t="shared" si="5"/>
        <v>378.71355599999998</v>
      </c>
      <c r="Q78" s="436">
        <f t="shared" si="5"/>
        <v>290.96830799999998</v>
      </c>
      <c r="R78" s="435">
        <f t="shared" si="5"/>
        <v>207.589068</v>
      </c>
      <c r="S78" s="437">
        <f t="shared" si="5"/>
        <v>328.01295599999997</v>
      </c>
    </row>
    <row r="79" spans="1:19" ht="12.6" customHeight="1">
      <c r="A79" s="381"/>
      <c r="B79" s="450" t="s">
        <v>264</v>
      </c>
      <c r="C79" s="451"/>
      <c r="D79" s="451"/>
      <c r="E79" s="451"/>
      <c r="F79" s="451"/>
      <c r="G79" s="451"/>
      <c r="H79" s="451"/>
      <c r="I79" s="451"/>
      <c r="J79" s="451"/>
      <c r="K79" s="451"/>
      <c r="L79" s="451"/>
      <c r="M79" s="451"/>
      <c r="N79" s="451"/>
      <c r="O79" s="451"/>
      <c r="P79" s="451"/>
      <c r="Q79" s="451"/>
      <c r="R79" s="451"/>
      <c r="S79" s="544"/>
    </row>
    <row r="80" spans="1:19" ht="12.6" customHeight="1">
      <c r="A80" s="381"/>
      <c r="B80" s="452" t="s">
        <v>265</v>
      </c>
      <c r="C80" s="451"/>
      <c r="D80" s="451"/>
      <c r="E80" s="451"/>
      <c r="F80" s="451"/>
      <c r="G80" s="451"/>
      <c r="H80" s="451"/>
      <c r="I80" s="451"/>
      <c r="J80" s="451"/>
      <c r="K80" s="451"/>
      <c r="L80" s="451"/>
      <c r="M80" s="451"/>
      <c r="N80" s="451"/>
      <c r="O80" s="451"/>
      <c r="P80" s="451"/>
      <c r="Q80" s="451"/>
      <c r="R80" s="451"/>
      <c r="S80" s="451"/>
    </row>
    <row r="81" spans="1:19" ht="12.6" customHeight="1">
      <c r="A81" s="381"/>
      <c r="B81" s="452"/>
      <c r="C81" s="451"/>
      <c r="D81" s="451"/>
      <c r="E81" s="451"/>
      <c r="F81" s="451"/>
      <c r="G81" s="451"/>
      <c r="H81" s="451"/>
      <c r="I81" s="451"/>
      <c r="J81" s="451"/>
      <c r="K81" s="451"/>
      <c r="L81" s="451"/>
      <c r="M81" s="451"/>
      <c r="N81" s="451"/>
      <c r="O81" s="451"/>
      <c r="P81" s="451"/>
      <c r="Q81" s="451"/>
      <c r="R81" s="451"/>
      <c r="S81" s="451"/>
    </row>
    <row r="82" spans="1:19" ht="12.6" customHeight="1" thickBot="1">
      <c r="A82" s="381"/>
      <c r="B82" s="455" t="s">
        <v>744</v>
      </c>
      <c r="C82" s="451"/>
      <c r="D82" s="451"/>
      <c r="E82" s="451"/>
      <c r="F82" s="451"/>
      <c r="G82" s="451"/>
      <c r="H82" s="451"/>
      <c r="I82" s="451"/>
      <c r="J82" s="451"/>
      <c r="K82" s="451"/>
      <c r="L82" s="451"/>
      <c r="M82" s="451"/>
      <c r="N82" s="451"/>
      <c r="O82" s="451"/>
      <c r="P82" s="451"/>
      <c r="Q82" s="451"/>
      <c r="R82" s="451"/>
      <c r="S82" s="451"/>
    </row>
    <row r="83" spans="1:19" ht="12.6" customHeight="1" thickBot="1">
      <c r="A83" s="381"/>
      <c r="B83" s="525"/>
      <c r="C83" s="815" t="s">
        <v>5</v>
      </c>
      <c r="D83" s="816"/>
      <c r="E83" s="816"/>
      <c r="F83" s="816"/>
      <c r="G83" s="816"/>
      <c r="H83" s="816"/>
      <c r="I83" s="816"/>
      <c r="J83" s="816"/>
      <c r="K83" s="816"/>
      <c r="L83" s="816"/>
      <c r="M83" s="816"/>
      <c r="N83" s="816"/>
      <c r="O83" s="816"/>
      <c r="P83" s="816"/>
      <c r="Q83" s="816"/>
      <c r="R83" s="816"/>
      <c r="S83" s="817"/>
    </row>
    <row r="84" spans="1:19" ht="12.6" customHeight="1" thickBot="1">
      <c r="A84" s="381"/>
      <c r="B84" s="529"/>
      <c r="C84" s="530">
        <v>71</v>
      </c>
      <c r="D84" s="531">
        <v>72</v>
      </c>
      <c r="E84" s="532">
        <v>74</v>
      </c>
      <c r="F84" s="531" t="s">
        <v>656</v>
      </c>
      <c r="G84" s="532" t="s">
        <v>657</v>
      </c>
      <c r="H84" s="531" t="s">
        <v>658</v>
      </c>
      <c r="I84" s="532" t="s">
        <v>659</v>
      </c>
      <c r="J84" s="531" t="s">
        <v>660</v>
      </c>
      <c r="K84" s="532" t="s">
        <v>661</v>
      </c>
      <c r="L84" s="531" t="s">
        <v>662</v>
      </c>
      <c r="M84" s="532" t="s">
        <v>663</v>
      </c>
      <c r="N84" s="531" t="s">
        <v>664</v>
      </c>
      <c r="O84" s="532" t="s">
        <v>665</v>
      </c>
      <c r="P84" s="531" t="s">
        <v>666</v>
      </c>
      <c r="Q84" s="532" t="s">
        <v>667</v>
      </c>
      <c r="R84" s="531">
        <v>620</v>
      </c>
      <c r="S84" s="533">
        <v>621</v>
      </c>
    </row>
    <row r="85" spans="1:19" ht="12.6" customHeight="1">
      <c r="A85" s="381"/>
      <c r="B85" s="534">
        <f>+B78+2</f>
        <v>52</v>
      </c>
      <c r="C85" s="425">
        <f>MAX((1-C$9)*C223,C$173*(1-C$13))</f>
        <v>182.87639999999999</v>
      </c>
      <c r="D85" s="426">
        <f t="shared" ref="D85:S85" si="6">MAX((1-D$9)*D223,D$173*(1-D$13))</f>
        <v>205.00311600000001</v>
      </c>
      <c r="E85" s="427">
        <f t="shared" si="6"/>
        <v>159.93935999999999</v>
      </c>
      <c r="F85" s="426">
        <f t="shared" si="6"/>
        <v>273.56184000000002</v>
      </c>
      <c r="G85" s="427">
        <f t="shared" si="6"/>
        <v>218.66792399999997</v>
      </c>
      <c r="H85" s="426">
        <f t="shared" si="6"/>
        <v>363.379392</v>
      </c>
      <c r="I85" s="427">
        <f t="shared" si="6"/>
        <v>434.03255999999999</v>
      </c>
      <c r="J85" s="426">
        <f t="shared" si="6"/>
        <v>392.125968</v>
      </c>
      <c r="K85" s="427">
        <f t="shared" si="6"/>
        <v>507.76761599999998</v>
      </c>
      <c r="L85" s="426">
        <f t="shared" si="6"/>
        <v>597.47003999999993</v>
      </c>
      <c r="M85" s="427">
        <f t="shared" si="6"/>
        <v>569.055564</v>
      </c>
      <c r="N85" s="426">
        <f t="shared" si="6"/>
        <v>292.57124399999998</v>
      </c>
      <c r="O85" s="427">
        <f t="shared" si="6"/>
        <v>403.22696399999995</v>
      </c>
      <c r="P85" s="426">
        <f t="shared" si="6"/>
        <v>384.66921600000001</v>
      </c>
      <c r="Q85" s="427">
        <f t="shared" si="6"/>
        <v>301.9896</v>
      </c>
      <c r="R85" s="426">
        <f t="shared" si="6"/>
        <v>215.39120399999999</v>
      </c>
      <c r="S85" s="428">
        <f t="shared" si="6"/>
        <v>334.783368</v>
      </c>
    </row>
    <row r="86" spans="1:19" ht="12.6" customHeight="1">
      <c r="A86" s="381"/>
      <c r="B86" s="534">
        <f t="shared" ref="B86:B109" si="7">+B85+2</f>
        <v>54</v>
      </c>
      <c r="C86" s="425">
        <f t="shared" ref="C86:S100" si="8">MAX((1-C$9)*C224,C$173*(1-C$13))</f>
        <v>184.56789599999999</v>
      </c>
      <c r="D86" s="426">
        <f t="shared" si="8"/>
        <v>207.49608000000001</v>
      </c>
      <c r="E86" s="427">
        <f t="shared" si="8"/>
        <v>161.32532399999999</v>
      </c>
      <c r="F86" s="426">
        <f t="shared" si="8"/>
        <v>282.60824400000001</v>
      </c>
      <c r="G86" s="427">
        <f t="shared" si="8"/>
        <v>221.34243599999999</v>
      </c>
      <c r="H86" s="426">
        <f t="shared" si="8"/>
        <v>368.89225199999998</v>
      </c>
      <c r="I86" s="427">
        <f t="shared" si="8"/>
        <v>443.04354000000001</v>
      </c>
      <c r="J86" s="426">
        <f t="shared" si="8"/>
        <v>392.69718</v>
      </c>
      <c r="K86" s="427">
        <f t="shared" si="8"/>
        <v>514.13065199999994</v>
      </c>
      <c r="L86" s="426">
        <f t="shared" si="8"/>
        <v>622.647648</v>
      </c>
      <c r="M86" s="427">
        <f t="shared" si="8"/>
        <v>569.62677599999995</v>
      </c>
      <c r="N86" s="426">
        <f t="shared" si="8"/>
        <v>293.14245599999998</v>
      </c>
      <c r="O86" s="427">
        <f t="shared" si="8"/>
        <v>421.01866799999999</v>
      </c>
      <c r="P86" s="426">
        <f t="shared" si="8"/>
        <v>385.24042799999995</v>
      </c>
      <c r="Q86" s="427">
        <f t="shared" si="8"/>
        <v>305.73568799999998</v>
      </c>
      <c r="R86" s="426">
        <f t="shared" si="8"/>
        <v>218.02586399999998</v>
      </c>
      <c r="S86" s="428">
        <f t="shared" si="8"/>
        <v>346.88066399999997</v>
      </c>
    </row>
    <row r="87" spans="1:19" ht="12.6" customHeight="1">
      <c r="A87" s="381"/>
      <c r="B87" s="534">
        <f t="shared" si="7"/>
        <v>56</v>
      </c>
      <c r="C87" s="425">
        <f t="shared" si="8"/>
        <v>188.836488</v>
      </c>
      <c r="D87" s="426">
        <f t="shared" si="8"/>
        <v>212.16319199999998</v>
      </c>
      <c r="E87" s="427">
        <f t="shared" si="8"/>
        <v>166.82932799999998</v>
      </c>
      <c r="F87" s="426">
        <f t="shared" si="8"/>
        <v>289.85687999999999</v>
      </c>
      <c r="G87" s="427">
        <f t="shared" si="8"/>
        <v>226.43906399999997</v>
      </c>
      <c r="H87" s="426">
        <f t="shared" si="8"/>
        <v>373.27597199999997</v>
      </c>
      <c r="I87" s="427">
        <f t="shared" si="8"/>
        <v>454.51648799999998</v>
      </c>
      <c r="J87" s="426">
        <f t="shared" si="8"/>
        <v>428.85622799999999</v>
      </c>
      <c r="K87" s="427">
        <f t="shared" si="8"/>
        <v>514.741716</v>
      </c>
      <c r="L87" s="426">
        <f t="shared" si="8"/>
        <v>626.00849999999991</v>
      </c>
      <c r="M87" s="427">
        <f t="shared" si="8"/>
        <v>570.19798800000001</v>
      </c>
      <c r="N87" s="426">
        <f t="shared" si="8"/>
        <v>309.99985199999998</v>
      </c>
      <c r="O87" s="427">
        <f t="shared" si="8"/>
        <v>421.65187199999997</v>
      </c>
      <c r="P87" s="426">
        <f t="shared" si="8"/>
        <v>387.78652799999998</v>
      </c>
      <c r="Q87" s="427">
        <f t="shared" si="8"/>
        <v>313.04631599999999</v>
      </c>
      <c r="R87" s="426">
        <f t="shared" si="8"/>
        <v>223.042788</v>
      </c>
      <c r="S87" s="428">
        <f t="shared" si="8"/>
        <v>359.38976399999996</v>
      </c>
    </row>
    <row r="88" spans="1:19" ht="12.6" customHeight="1">
      <c r="A88" s="381"/>
      <c r="B88" s="534">
        <f t="shared" si="7"/>
        <v>58</v>
      </c>
      <c r="C88" s="425">
        <f t="shared" si="8"/>
        <v>193.10950800000001</v>
      </c>
      <c r="D88" s="426">
        <f t="shared" si="8"/>
        <v>216.82587599999999</v>
      </c>
      <c r="E88" s="427">
        <f t="shared" si="8"/>
        <v>168.04259999999999</v>
      </c>
      <c r="F88" s="426">
        <f t="shared" si="8"/>
        <v>301.02872400000001</v>
      </c>
      <c r="G88" s="427">
        <f t="shared" si="8"/>
        <v>231.349716</v>
      </c>
      <c r="H88" s="426">
        <f t="shared" si="8"/>
        <v>377.95193999999998</v>
      </c>
      <c r="I88" s="427">
        <f t="shared" si="8"/>
        <v>466.01600400000001</v>
      </c>
      <c r="J88" s="426">
        <f t="shared" si="8"/>
        <v>435.23254799999995</v>
      </c>
      <c r="K88" s="427">
        <f t="shared" si="8"/>
        <v>515.34835199999998</v>
      </c>
      <c r="L88" s="426">
        <f t="shared" si="8"/>
        <v>626.668272</v>
      </c>
      <c r="M88" s="427">
        <f t="shared" si="8"/>
        <v>570.76919999999996</v>
      </c>
      <c r="N88" s="426">
        <f t="shared" si="8"/>
        <v>317.42117999999999</v>
      </c>
      <c r="O88" s="427">
        <f t="shared" si="8"/>
        <v>425.09242799999998</v>
      </c>
      <c r="P88" s="426">
        <f t="shared" si="8"/>
        <v>388.89352799999995</v>
      </c>
      <c r="Q88" s="427">
        <f t="shared" si="8"/>
        <v>321.15841199999994</v>
      </c>
      <c r="R88" s="426">
        <f t="shared" si="8"/>
        <v>227.88259199999999</v>
      </c>
      <c r="S88" s="428">
        <f t="shared" si="8"/>
        <v>371.98299600000001</v>
      </c>
    </row>
    <row r="89" spans="1:19" ht="12.6" customHeight="1">
      <c r="A89" s="381"/>
      <c r="B89" s="539">
        <f t="shared" si="7"/>
        <v>60</v>
      </c>
      <c r="C89" s="429">
        <f t="shared" si="8"/>
        <v>197.448948</v>
      </c>
      <c r="D89" s="430">
        <f t="shared" si="8"/>
        <v>227.29366800000003</v>
      </c>
      <c r="E89" s="431">
        <f t="shared" si="8"/>
        <v>168.66694799999999</v>
      </c>
      <c r="F89" s="430">
        <f t="shared" si="8"/>
        <v>310.86774000000003</v>
      </c>
      <c r="G89" s="431">
        <f t="shared" si="8"/>
        <v>235.62716399999999</v>
      </c>
      <c r="H89" s="430">
        <f t="shared" si="8"/>
        <v>382.80059999999997</v>
      </c>
      <c r="I89" s="431">
        <f t="shared" si="8"/>
        <v>466.97245199999992</v>
      </c>
      <c r="J89" s="430">
        <f t="shared" si="8"/>
        <v>440.59928399999995</v>
      </c>
      <c r="K89" s="431">
        <f t="shared" si="8"/>
        <v>515.95941600000003</v>
      </c>
      <c r="L89" s="430">
        <f t="shared" si="8"/>
        <v>627.32361600000002</v>
      </c>
      <c r="M89" s="431">
        <f t="shared" si="8"/>
        <v>571.3404119999999</v>
      </c>
      <c r="N89" s="430">
        <f t="shared" si="8"/>
        <v>322.49124</v>
      </c>
      <c r="O89" s="431">
        <f t="shared" si="8"/>
        <v>434.18754000000001</v>
      </c>
      <c r="P89" s="430">
        <f t="shared" si="8"/>
        <v>394.65878399999997</v>
      </c>
      <c r="Q89" s="431">
        <f t="shared" si="8"/>
        <v>332.04686399999997</v>
      </c>
      <c r="R89" s="430">
        <f t="shared" si="8"/>
        <v>232.09361999999999</v>
      </c>
      <c r="S89" s="432">
        <f t="shared" si="8"/>
        <v>384.558516</v>
      </c>
    </row>
    <row r="90" spans="1:19" ht="12.6" customHeight="1">
      <c r="A90" s="381"/>
      <c r="B90" s="534">
        <f t="shared" si="7"/>
        <v>62</v>
      </c>
      <c r="C90" s="425">
        <f t="shared" si="8"/>
        <v>201.92565599999998</v>
      </c>
      <c r="D90" s="426">
        <f t="shared" si="8"/>
        <v>231.45156</v>
      </c>
      <c r="E90" s="427">
        <f t="shared" si="8"/>
        <v>173.88755999999998</v>
      </c>
      <c r="F90" s="426">
        <f t="shared" si="8"/>
        <v>311.50979999999998</v>
      </c>
      <c r="G90" s="427">
        <f t="shared" si="8"/>
        <v>240.69722400000001</v>
      </c>
      <c r="H90" s="426">
        <f t="shared" si="8"/>
        <v>391.62117599999999</v>
      </c>
      <c r="I90" s="427">
        <f t="shared" si="8"/>
        <v>475.14653999999996</v>
      </c>
      <c r="J90" s="426">
        <f t="shared" si="8"/>
        <v>446.22284399999995</v>
      </c>
      <c r="K90" s="427">
        <f t="shared" si="8"/>
        <v>520.03760399999999</v>
      </c>
      <c r="L90" s="426">
        <f t="shared" si="8"/>
        <v>627.96567600000003</v>
      </c>
      <c r="M90" s="427">
        <f t="shared" si="8"/>
        <v>571.91162399999996</v>
      </c>
      <c r="N90" s="426">
        <f t="shared" si="8"/>
        <v>330.39521999999999</v>
      </c>
      <c r="O90" s="427">
        <f t="shared" si="8"/>
        <v>434.75875199999996</v>
      </c>
      <c r="P90" s="426">
        <f t="shared" si="8"/>
        <v>395.42039999999997</v>
      </c>
      <c r="Q90" s="427">
        <f t="shared" si="8"/>
        <v>341.03570400000001</v>
      </c>
      <c r="R90" s="426">
        <f t="shared" si="8"/>
        <v>237.08840400000003</v>
      </c>
      <c r="S90" s="428">
        <f t="shared" si="8"/>
        <v>397.21374000000003</v>
      </c>
    </row>
    <row r="91" spans="1:19" ht="12.6" customHeight="1">
      <c r="A91" s="381"/>
      <c r="B91" s="534">
        <f t="shared" si="7"/>
        <v>64</v>
      </c>
      <c r="C91" s="425">
        <f t="shared" si="8"/>
        <v>210.321144</v>
      </c>
      <c r="D91" s="426">
        <f t="shared" si="8"/>
        <v>233.84268</v>
      </c>
      <c r="E91" s="427">
        <f t="shared" si="8"/>
        <v>175.68089999999998</v>
      </c>
      <c r="F91" s="426">
        <f t="shared" si="8"/>
        <v>312.16071599999998</v>
      </c>
      <c r="G91" s="427">
        <f t="shared" si="8"/>
        <v>248.39308800000001</v>
      </c>
      <c r="H91" s="426">
        <f t="shared" si="8"/>
        <v>394.56579599999998</v>
      </c>
      <c r="I91" s="427">
        <f t="shared" si="8"/>
        <v>478.37012399999992</v>
      </c>
      <c r="J91" s="426">
        <f t="shared" si="8"/>
        <v>446.81619599999999</v>
      </c>
      <c r="K91" s="427">
        <f t="shared" si="8"/>
        <v>520.64866799999993</v>
      </c>
      <c r="L91" s="426">
        <f t="shared" si="8"/>
        <v>658.46573999999998</v>
      </c>
      <c r="M91" s="427">
        <f t="shared" si="8"/>
        <v>580.63478399999997</v>
      </c>
      <c r="N91" s="426">
        <f t="shared" si="8"/>
        <v>330.966432</v>
      </c>
      <c r="O91" s="427">
        <f t="shared" si="8"/>
        <v>453.09509999999995</v>
      </c>
      <c r="P91" s="426">
        <f t="shared" si="8"/>
        <v>397.28015999999997</v>
      </c>
      <c r="Q91" s="427">
        <f t="shared" si="8"/>
        <v>343.82091600000001</v>
      </c>
      <c r="R91" s="426">
        <f t="shared" si="8"/>
        <v>244.66914000000003</v>
      </c>
      <c r="S91" s="428">
        <f t="shared" si="8"/>
        <v>409.45273200000003</v>
      </c>
    </row>
    <row r="92" spans="1:19" ht="12.6" customHeight="1">
      <c r="A92" s="381"/>
      <c r="B92" s="534">
        <f t="shared" si="7"/>
        <v>66</v>
      </c>
      <c r="C92" s="425">
        <f t="shared" si="8"/>
        <v>212.88052799999997</v>
      </c>
      <c r="D92" s="426">
        <f t="shared" si="8"/>
        <v>236.12309999999999</v>
      </c>
      <c r="E92" s="427">
        <f t="shared" si="8"/>
        <v>178.68308400000001</v>
      </c>
      <c r="F92" s="426">
        <f t="shared" si="8"/>
        <v>313.61752799999999</v>
      </c>
      <c r="G92" s="427">
        <f t="shared" si="8"/>
        <v>251.14730400000002</v>
      </c>
      <c r="H92" s="426">
        <f t="shared" si="8"/>
        <v>430.61857199999997</v>
      </c>
      <c r="I92" s="427">
        <f t="shared" si="8"/>
        <v>481.69555199999991</v>
      </c>
      <c r="J92" s="426">
        <f t="shared" si="8"/>
        <v>447.38740799999999</v>
      </c>
      <c r="K92" s="427">
        <f t="shared" si="8"/>
        <v>521.25973199999999</v>
      </c>
      <c r="L92" s="426">
        <f t="shared" si="8"/>
        <v>662.92473600000005</v>
      </c>
      <c r="M92" s="427">
        <f t="shared" si="8"/>
        <v>581.20599599999991</v>
      </c>
      <c r="N92" s="426">
        <f t="shared" si="8"/>
        <v>344.73308399999996</v>
      </c>
      <c r="O92" s="427">
        <f t="shared" si="8"/>
        <v>459.35186400000003</v>
      </c>
      <c r="P92" s="426">
        <f t="shared" si="8"/>
        <v>399.15763199999998</v>
      </c>
      <c r="Q92" s="427">
        <f t="shared" si="8"/>
        <v>351.22895999999997</v>
      </c>
      <c r="R92" s="426">
        <f t="shared" si="8"/>
        <v>247.37907599999997</v>
      </c>
      <c r="S92" s="428">
        <f t="shared" si="8"/>
        <v>421.67401199999995</v>
      </c>
    </row>
    <row r="93" spans="1:19" ht="12.6" customHeight="1">
      <c r="A93" s="381"/>
      <c r="B93" s="534">
        <f t="shared" si="7"/>
        <v>68</v>
      </c>
      <c r="C93" s="425">
        <f t="shared" si="8"/>
        <v>215.32035599999998</v>
      </c>
      <c r="D93" s="426">
        <f t="shared" si="8"/>
        <v>240.41826</v>
      </c>
      <c r="E93" s="427">
        <f t="shared" si="8"/>
        <v>181.69412399999999</v>
      </c>
      <c r="F93" s="426">
        <f t="shared" si="8"/>
        <v>324.80265599999996</v>
      </c>
      <c r="G93" s="427">
        <f t="shared" si="8"/>
        <v>256.19079599999998</v>
      </c>
      <c r="H93" s="426">
        <f t="shared" si="8"/>
        <v>431.278344</v>
      </c>
      <c r="I93" s="427">
        <f t="shared" si="8"/>
        <v>485.00769599999995</v>
      </c>
      <c r="J93" s="426">
        <f t="shared" si="8"/>
        <v>447.95861999999994</v>
      </c>
      <c r="K93" s="427">
        <f t="shared" si="8"/>
        <v>530.27513999999996</v>
      </c>
      <c r="L93" s="426">
        <f t="shared" si="8"/>
        <v>663.53579999999999</v>
      </c>
      <c r="M93" s="427">
        <f t="shared" si="8"/>
        <v>594.97707600000001</v>
      </c>
      <c r="N93" s="426">
        <f t="shared" si="8"/>
        <v>345.30429600000002</v>
      </c>
      <c r="O93" s="427">
        <f t="shared" si="8"/>
        <v>463.90384799999998</v>
      </c>
      <c r="P93" s="426">
        <f t="shared" si="8"/>
        <v>401.03953200000001</v>
      </c>
      <c r="Q93" s="427">
        <f t="shared" si="8"/>
        <v>356.44957199999999</v>
      </c>
      <c r="R93" s="426">
        <f t="shared" si="8"/>
        <v>252.34729199999998</v>
      </c>
      <c r="S93" s="428">
        <f t="shared" si="8"/>
        <v>434.27167199999997</v>
      </c>
    </row>
    <row r="94" spans="1:19" ht="12.6" customHeight="1">
      <c r="A94" s="381"/>
      <c r="B94" s="539">
        <f t="shared" si="7"/>
        <v>70</v>
      </c>
      <c r="C94" s="429">
        <f t="shared" si="8"/>
        <v>215.89156799999998</v>
      </c>
      <c r="D94" s="430">
        <f t="shared" si="8"/>
        <v>244.84183200000001</v>
      </c>
      <c r="E94" s="431">
        <f t="shared" si="8"/>
        <v>184.65645599999999</v>
      </c>
      <c r="F94" s="430">
        <f t="shared" si="8"/>
        <v>333.82691999999997</v>
      </c>
      <c r="G94" s="431">
        <f t="shared" si="8"/>
        <v>261.31399199999998</v>
      </c>
      <c r="H94" s="430">
        <f t="shared" si="8"/>
        <v>431.93368799999996</v>
      </c>
      <c r="I94" s="431">
        <f t="shared" si="8"/>
        <v>488.33312399999994</v>
      </c>
      <c r="J94" s="430">
        <f t="shared" si="8"/>
        <v>464.86472399999991</v>
      </c>
      <c r="K94" s="431">
        <f t="shared" si="8"/>
        <v>548.60263199999997</v>
      </c>
      <c r="L94" s="430">
        <f t="shared" si="8"/>
        <v>664.15129200000001</v>
      </c>
      <c r="M94" s="431">
        <f t="shared" si="8"/>
        <v>608.05295999999998</v>
      </c>
      <c r="N94" s="430">
        <f t="shared" si="8"/>
        <v>347.84596800000003</v>
      </c>
      <c r="O94" s="431">
        <f t="shared" si="8"/>
        <v>465.30752399999994</v>
      </c>
      <c r="P94" s="430">
        <f t="shared" si="8"/>
        <v>402.91700400000002</v>
      </c>
      <c r="Q94" s="431">
        <f t="shared" si="8"/>
        <v>361.61704799999995</v>
      </c>
      <c r="R94" s="430">
        <f t="shared" si="8"/>
        <v>257.390784</v>
      </c>
      <c r="S94" s="432">
        <f t="shared" si="8"/>
        <v>446.63021999999995</v>
      </c>
    </row>
    <row r="95" spans="1:19" ht="12.6" customHeight="1">
      <c r="A95" s="381"/>
      <c r="B95" s="534">
        <f t="shared" si="7"/>
        <v>72</v>
      </c>
      <c r="C95" s="425">
        <f t="shared" si="8"/>
        <v>222.27674400000001</v>
      </c>
      <c r="D95" s="426">
        <f t="shared" si="8"/>
        <v>249.20341199999996</v>
      </c>
      <c r="E95" s="427">
        <f t="shared" si="8"/>
        <v>187.66749599999997</v>
      </c>
      <c r="F95" s="426">
        <f t="shared" si="8"/>
        <v>346.62826799999999</v>
      </c>
      <c r="G95" s="427">
        <f t="shared" si="8"/>
        <v>266.72057999999998</v>
      </c>
      <c r="H95" s="426">
        <f t="shared" si="8"/>
        <v>432.66430800000001</v>
      </c>
      <c r="I95" s="427">
        <f t="shared" si="8"/>
        <v>491.63641199999995</v>
      </c>
      <c r="J95" s="426">
        <f t="shared" si="8"/>
        <v>469.03147199999995</v>
      </c>
      <c r="K95" s="427">
        <f t="shared" si="8"/>
        <v>568.78988399999992</v>
      </c>
      <c r="L95" s="426">
        <f t="shared" si="8"/>
        <v>664.75792799999999</v>
      </c>
      <c r="M95" s="427">
        <f t="shared" si="8"/>
        <v>608.62417199999993</v>
      </c>
      <c r="N95" s="426">
        <f t="shared" si="8"/>
        <v>353.68207200000001</v>
      </c>
      <c r="O95" s="427">
        <f t="shared" si="8"/>
        <v>510.74766</v>
      </c>
      <c r="P95" s="426">
        <f t="shared" si="8"/>
        <v>403.96201199999996</v>
      </c>
      <c r="Q95" s="427">
        <f t="shared" si="8"/>
        <v>366.76238399999994</v>
      </c>
      <c r="R95" s="426">
        <f t="shared" si="8"/>
        <v>262.717668</v>
      </c>
      <c r="S95" s="428">
        <f t="shared" si="8"/>
        <v>458.9622</v>
      </c>
    </row>
    <row r="96" spans="1:19" ht="12.6" customHeight="1">
      <c r="A96" s="381"/>
      <c r="B96" s="534">
        <f t="shared" si="7"/>
        <v>74</v>
      </c>
      <c r="C96" s="425">
        <f t="shared" si="8"/>
        <v>231.743808</v>
      </c>
      <c r="D96" s="426">
        <f t="shared" si="8"/>
        <v>255.29191199999997</v>
      </c>
      <c r="E96" s="427">
        <f t="shared" si="8"/>
        <v>190.66525200000001</v>
      </c>
      <c r="F96" s="426">
        <f t="shared" si="8"/>
        <v>347.30575199999998</v>
      </c>
      <c r="G96" s="427">
        <f t="shared" si="8"/>
        <v>271.49396400000001</v>
      </c>
      <c r="H96" s="426">
        <f t="shared" si="8"/>
        <v>433.31965199999996</v>
      </c>
      <c r="I96" s="427">
        <f t="shared" si="8"/>
        <v>494.95298399999996</v>
      </c>
      <c r="J96" s="426">
        <f t="shared" si="8"/>
        <v>469.60268399999995</v>
      </c>
      <c r="K96" s="427">
        <f t="shared" si="8"/>
        <v>569.36109599999997</v>
      </c>
      <c r="L96" s="426">
        <f t="shared" si="8"/>
        <v>665.36899200000005</v>
      </c>
      <c r="M96" s="427">
        <f t="shared" si="8"/>
        <v>630.85273199999995</v>
      </c>
      <c r="N96" s="426">
        <f t="shared" si="8"/>
        <v>361.38679199999996</v>
      </c>
      <c r="O96" s="427">
        <f t="shared" si="8"/>
        <v>511.318872</v>
      </c>
      <c r="P96" s="426">
        <f t="shared" si="8"/>
        <v>406.66751999999997</v>
      </c>
      <c r="Q96" s="427">
        <f t="shared" si="8"/>
        <v>371.90771999999998</v>
      </c>
      <c r="R96" s="426">
        <f t="shared" si="8"/>
        <v>267.42463200000003</v>
      </c>
      <c r="S96" s="428">
        <f t="shared" si="8"/>
        <v>471.32074799999998</v>
      </c>
    </row>
    <row r="97" spans="1:19" ht="12.6" customHeight="1">
      <c r="A97" s="381"/>
      <c r="B97" s="534">
        <f t="shared" si="7"/>
        <v>76</v>
      </c>
      <c r="C97" s="425">
        <f t="shared" si="8"/>
        <v>234.53344799999996</v>
      </c>
      <c r="D97" s="426">
        <f t="shared" si="8"/>
        <v>256.15094399999998</v>
      </c>
      <c r="E97" s="427">
        <f t="shared" si="8"/>
        <v>193.64086799999998</v>
      </c>
      <c r="F97" s="426">
        <f t="shared" si="8"/>
        <v>347.99209199999996</v>
      </c>
      <c r="G97" s="427">
        <f t="shared" si="8"/>
        <v>276.56845199999998</v>
      </c>
      <c r="H97" s="426">
        <f t="shared" si="8"/>
        <v>433.97942399999999</v>
      </c>
      <c r="I97" s="427">
        <f t="shared" si="8"/>
        <v>498.26955599999997</v>
      </c>
      <c r="J97" s="426">
        <f t="shared" si="8"/>
        <v>470.17389599999996</v>
      </c>
      <c r="K97" s="427">
        <f t="shared" si="8"/>
        <v>569.93230800000003</v>
      </c>
      <c r="L97" s="426">
        <f t="shared" si="8"/>
        <v>665.98005599999999</v>
      </c>
      <c r="M97" s="427">
        <f t="shared" si="8"/>
        <v>653.77648799999997</v>
      </c>
      <c r="N97" s="426">
        <f t="shared" si="8"/>
        <v>384.50980799999996</v>
      </c>
      <c r="O97" s="427">
        <f t="shared" si="8"/>
        <v>514.48046399999998</v>
      </c>
      <c r="P97" s="426">
        <f t="shared" si="8"/>
        <v>408.57155999999998</v>
      </c>
      <c r="Q97" s="427">
        <f t="shared" si="8"/>
        <v>377.06634000000003</v>
      </c>
      <c r="R97" s="426">
        <f t="shared" si="8"/>
        <v>272.41941600000001</v>
      </c>
      <c r="S97" s="428">
        <f t="shared" si="8"/>
        <v>483.76785599999994</v>
      </c>
    </row>
    <row r="98" spans="1:19" ht="12.6" customHeight="1">
      <c r="A98" s="381"/>
      <c r="B98" s="534">
        <f t="shared" si="7"/>
        <v>78</v>
      </c>
      <c r="C98" s="425">
        <f t="shared" si="8"/>
        <v>236.44191599999999</v>
      </c>
      <c r="D98" s="426">
        <f t="shared" si="8"/>
        <v>256.74429600000002</v>
      </c>
      <c r="E98" s="427">
        <f t="shared" si="8"/>
        <v>196.64748</v>
      </c>
      <c r="F98" s="426">
        <f t="shared" si="8"/>
        <v>348.56330400000002</v>
      </c>
      <c r="G98" s="427">
        <f t="shared" si="8"/>
        <v>281.24441999999999</v>
      </c>
      <c r="H98" s="426">
        <f t="shared" si="8"/>
        <v>454.10025599999994</v>
      </c>
      <c r="I98" s="427">
        <f t="shared" si="8"/>
        <v>501.57727199999999</v>
      </c>
      <c r="J98" s="426">
        <f t="shared" si="8"/>
        <v>483.40033199999999</v>
      </c>
      <c r="K98" s="427">
        <f t="shared" si="8"/>
        <v>570.50351999999998</v>
      </c>
      <c r="L98" s="426">
        <f t="shared" si="8"/>
        <v>666.58669199999997</v>
      </c>
      <c r="M98" s="427">
        <f t="shared" si="8"/>
        <v>656.16318000000001</v>
      </c>
      <c r="N98" s="426">
        <f t="shared" si="8"/>
        <v>390.64258799999999</v>
      </c>
      <c r="O98" s="427">
        <f t="shared" si="8"/>
        <v>515.14466400000003</v>
      </c>
      <c r="P98" s="426">
        <f t="shared" si="8"/>
        <v>409.14277199999998</v>
      </c>
      <c r="Q98" s="427">
        <f t="shared" si="8"/>
        <v>382.20281999999997</v>
      </c>
      <c r="R98" s="426">
        <f t="shared" si="8"/>
        <v>277.02453600000001</v>
      </c>
      <c r="S98" s="428">
        <f t="shared" si="8"/>
        <v>496.09983600000004</v>
      </c>
    </row>
    <row r="99" spans="1:19" ht="12.6" customHeight="1">
      <c r="A99" s="381"/>
      <c r="B99" s="539">
        <f t="shared" si="7"/>
        <v>80</v>
      </c>
      <c r="C99" s="429">
        <f t="shared" si="8"/>
        <v>238.36366800000002</v>
      </c>
      <c r="D99" s="430">
        <f t="shared" si="8"/>
        <v>257.33764799999994</v>
      </c>
      <c r="E99" s="431">
        <f t="shared" si="8"/>
        <v>201.292452</v>
      </c>
      <c r="F99" s="430">
        <f t="shared" si="8"/>
        <v>350.08210800000001</v>
      </c>
      <c r="G99" s="431">
        <f t="shared" si="8"/>
        <v>285.389028</v>
      </c>
      <c r="H99" s="430">
        <f t="shared" si="8"/>
        <v>454.67146799999995</v>
      </c>
      <c r="I99" s="431">
        <f t="shared" si="8"/>
        <v>504.90269999999998</v>
      </c>
      <c r="J99" s="430">
        <f t="shared" si="8"/>
        <v>484.00253999999995</v>
      </c>
      <c r="K99" s="431">
        <f t="shared" si="8"/>
        <v>612.26398799999993</v>
      </c>
      <c r="L99" s="430">
        <f t="shared" si="8"/>
        <v>669.49588799999992</v>
      </c>
      <c r="M99" s="431">
        <f t="shared" si="8"/>
        <v>656.82738000000006</v>
      </c>
      <c r="N99" s="430">
        <f t="shared" si="8"/>
        <v>396.77979599999998</v>
      </c>
      <c r="O99" s="431">
        <f t="shared" si="8"/>
        <v>515.80886399999997</v>
      </c>
      <c r="P99" s="430">
        <f t="shared" si="8"/>
        <v>411.29920799999996</v>
      </c>
      <c r="Q99" s="431">
        <f t="shared" si="8"/>
        <v>387.34815599999996</v>
      </c>
      <c r="R99" s="430">
        <f t="shared" si="8"/>
        <v>281.10715199999999</v>
      </c>
      <c r="S99" s="432">
        <f t="shared" si="8"/>
        <v>508.13956799999994</v>
      </c>
    </row>
    <row r="100" spans="1:19" ht="12.6" customHeight="1">
      <c r="A100" s="381"/>
      <c r="B100" s="534">
        <f t="shared" si="7"/>
        <v>82</v>
      </c>
      <c r="C100" s="425">
        <f t="shared" si="8"/>
        <v>240.27656399999998</v>
      </c>
      <c r="D100" s="426">
        <f t="shared" si="8"/>
        <v>257.93099999999998</v>
      </c>
      <c r="E100" s="427">
        <f t="shared" si="8"/>
        <v>205.32193199999998</v>
      </c>
      <c r="F100" s="426">
        <f t="shared" si="8"/>
        <v>351.02084400000001</v>
      </c>
      <c r="G100" s="427">
        <f t="shared" si="8"/>
        <v>292.93434000000002</v>
      </c>
      <c r="H100" s="426">
        <f t="shared" si="8"/>
        <v>455.24267999999995</v>
      </c>
      <c r="I100" s="427">
        <f t="shared" si="8"/>
        <v>508.22369999999995</v>
      </c>
      <c r="J100" s="426">
        <f t="shared" si="8"/>
        <v>490.64896799999997</v>
      </c>
      <c r="K100" s="427">
        <f t="shared" si="8"/>
        <v>612.83519999999999</v>
      </c>
      <c r="L100" s="426">
        <f t="shared" si="8"/>
        <v>674.65008</v>
      </c>
      <c r="M100" s="427">
        <f t="shared" si="8"/>
        <v>657.46058399999993</v>
      </c>
      <c r="N100" s="426">
        <f t="shared" si="8"/>
        <v>397.86022799999995</v>
      </c>
      <c r="O100" s="427">
        <f t="shared" si="8"/>
        <v>517.59334799999999</v>
      </c>
      <c r="P100" s="426">
        <f t="shared" si="8"/>
        <v>411.87041999999997</v>
      </c>
      <c r="Q100" s="427">
        <f t="shared" si="8"/>
        <v>392.49791999999997</v>
      </c>
      <c r="R100" s="426">
        <f t="shared" si="8"/>
        <v>288.53733599999998</v>
      </c>
      <c r="S100" s="428">
        <f t="shared" si="8"/>
        <v>518.00515199999995</v>
      </c>
    </row>
    <row r="101" spans="1:19" ht="12.6" customHeight="1">
      <c r="A101" s="381"/>
      <c r="B101" s="534">
        <f t="shared" si="7"/>
        <v>84</v>
      </c>
      <c r="C101" s="425">
        <f t="shared" ref="C101:S115" si="9">MAX((1-C$9)*C239,C$173*(1-C$13))</f>
        <v>242.19388799999999</v>
      </c>
      <c r="D101" s="426">
        <f t="shared" si="9"/>
        <v>258.52435200000002</v>
      </c>
      <c r="E101" s="427">
        <f t="shared" si="9"/>
        <v>205.95070799999999</v>
      </c>
      <c r="F101" s="426">
        <f t="shared" si="9"/>
        <v>351.59205599999996</v>
      </c>
      <c r="G101" s="427">
        <f t="shared" si="9"/>
        <v>293.68267199999997</v>
      </c>
      <c r="H101" s="426">
        <f t="shared" si="9"/>
        <v>455.81389200000001</v>
      </c>
      <c r="I101" s="427">
        <f t="shared" si="9"/>
        <v>511.54027199999996</v>
      </c>
      <c r="J101" s="426">
        <f t="shared" si="9"/>
        <v>491.22018000000003</v>
      </c>
      <c r="K101" s="427">
        <f t="shared" si="9"/>
        <v>613.40641199999993</v>
      </c>
      <c r="L101" s="426">
        <f t="shared" si="9"/>
        <v>722.53004399999998</v>
      </c>
      <c r="M101" s="427">
        <f t="shared" si="9"/>
        <v>658.03179599999999</v>
      </c>
      <c r="N101" s="426">
        <f t="shared" si="9"/>
        <v>398.43144000000001</v>
      </c>
      <c r="O101" s="427">
        <f t="shared" si="9"/>
        <v>518.25311999999997</v>
      </c>
      <c r="P101" s="426">
        <f t="shared" si="9"/>
        <v>412.44163199999997</v>
      </c>
      <c r="Q101" s="427">
        <f t="shared" si="9"/>
        <v>397.64325599999995</v>
      </c>
      <c r="R101" s="426">
        <f t="shared" si="9"/>
        <v>289.27681199999995</v>
      </c>
      <c r="S101" s="428">
        <f t="shared" si="9"/>
        <v>527.71132799999998</v>
      </c>
    </row>
    <row r="102" spans="1:19" ht="12.6" customHeight="1">
      <c r="A102" s="381"/>
      <c r="B102" s="534">
        <f t="shared" si="7"/>
        <v>86</v>
      </c>
      <c r="C102" s="425">
        <f t="shared" si="9"/>
        <v>244.05807599999997</v>
      </c>
      <c r="D102" s="426">
        <f t="shared" si="9"/>
        <v>259.117704</v>
      </c>
      <c r="E102" s="427">
        <f t="shared" si="9"/>
        <v>214.08051599999999</v>
      </c>
      <c r="F102" s="426">
        <f t="shared" si="9"/>
        <v>357.10934399999996</v>
      </c>
      <c r="G102" s="427">
        <f t="shared" si="9"/>
        <v>297.82285200000001</v>
      </c>
      <c r="H102" s="426">
        <f t="shared" si="9"/>
        <v>456.38510400000001</v>
      </c>
      <c r="I102" s="427">
        <f t="shared" si="9"/>
        <v>514.84798799999999</v>
      </c>
      <c r="J102" s="426">
        <f t="shared" si="9"/>
        <v>497.26882799999998</v>
      </c>
      <c r="K102" s="427">
        <f t="shared" si="9"/>
        <v>613.97762399999988</v>
      </c>
      <c r="L102" s="426">
        <f t="shared" si="9"/>
        <v>723.10125599999992</v>
      </c>
      <c r="M102" s="427">
        <f t="shared" si="9"/>
        <v>660.1439519999999</v>
      </c>
      <c r="N102" s="426">
        <f t="shared" si="9"/>
        <v>415.19141999999994</v>
      </c>
      <c r="O102" s="427">
        <f t="shared" si="9"/>
        <v>518.92174799999998</v>
      </c>
      <c r="P102" s="426">
        <f t="shared" si="9"/>
        <v>413.01284399999997</v>
      </c>
      <c r="Q102" s="427">
        <f t="shared" si="9"/>
        <v>402.77973599999996</v>
      </c>
      <c r="R102" s="426">
        <f t="shared" si="9"/>
        <v>293.35499999999996</v>
      </c>
      <c r="S102" s="428">
        <f t="shared" si="9"/>
        <v>532.10390399999994</v>
      </c>
    </row>
    <row r="103" spans="1:19" ht="12.6" customHeight="1">
      <c r="A103" s="381"/>
      <c r="B103" s="534">
        <f t="shared" si="7"/>
        <v>88</v>
      </c>
      <c r="C103" s="425">
        <f t="shared" si="9"/>
        <v>244.629288</v>
      </c>
      <c r="D103" s="426">
        <f t="shared" si="9"/>
        <v>259.71105599999999</v>
      </c>
      <c r="E103" s="427">
        <f t="shared" si="9"/>
        <v>219.10629599999999</v>
      </c>
      <c r="F103" s="426">
        <f t="shared" si="9"/>
        <v>366.06275999999997</v>
      </c>
      <c r="G103" s="427">
        <f t="shared" si="9"/>
        <v>301.99845599999998</v>
      </c>
      <c r="H103" s="426">
        <f t="shared" si="9"/>
        <v>456.95631599999996</v>
      </c>
      <c r="I103" s="427">
        <f t="shared" si="9"/>
        <v>516.85387200000002</v>
      </c>
      <c r="J103" s="426">
        <f t="shared" si="9"/>
        <v>497.86218000000002</v>
      </c>
      <c r="K103" s="427">
        <f t="shared" si="9"/>
        <v>614.54883600000005</v>
      </c>
      <c r="L103" s="426">
        <f t="shared" si="9"/>
        <v>723.67246799999998</v>
      </c>
      <c r="M103" s="427">
        <f t="shared" si="9"/>
        <v>660.75501599999996</v>
      </c>
      <c r="N103" s="426">
        <f t="shared" si="9"/>
        <v>417.91906799999998</v>
      </c>
      <c r="O103" s="427">
        <f t="shared" si="9"/>
        <v>545.30377199999998</v>
      </c>
      <c r="P103" s="426">
        <f t="shared" si="9"/>
        <v>413.58405599999998</v>
      </c>
      <c r="Q103" s="427">
        <f t="shared" si="9"/>
        <v>407.94278399999996</v>
      </c>
      <c r="R103" s="426">
        <f t="shared" si="9"/>
        <v>297.46861199999995</v>
      </c>
      <c r="S103" s="428">
        <f t="shared" si="9"/>
        <v>545.29934400000002</v>
      </c>
    </row>
    <row r="104" spans="1:19" ht="12.6" customHeight="1">
      <c r="A104" s="381"/>
      <c r="B104" s="539">
        <f t="shared" si="7"/>
        <v>90</v>
      </c>
      <c r="C104" s="429">
        <f t="shared" si="9"/>
        <v>245.20049999999998</v>
      </c>
      <c r="D104" s="430">
        <f t="shared" si="9"/>
        <v>260.30440799999997</v>
      </c>
      <c r="E104" s="431">
        <f t="shared" si="9"/>
        <v>219.73949999999999</v>
      </c>
      <c r="F104" s="430">
        <f t="shared" si="9"/>
        <v>370.60145999999997</v>
      </c>
      <c r="G104" s="431">
        <f t="shared" si="9"/>
        <v>309.33565199999998</v>
      </c>
      <c r="H104" s="430">
        <f t="shared" si="9"/>
        <v>457.52752799999996</v>
      </c>
      <c r="I104" s="431">
        <f t="shared" si="9"/>
        <v>517.42508399999997</v>
      </c>
      <c r="J104" s="430">
        <f t="shared" si="9"/>
        <v>498.58837199999999</v>
      </c>
      <c r="K104" s="431">
        <f t="shared" si="9"/>
        <v>615.120048</v>
      </c>
      <c r="L104" s="430">
        <f t="shared" si="9"/>
        <v>729.27388799999994</v>
      </c>
      <c r="M104" s="431">
        <f t="shared" si="9"/>
        <v>662.49522000000002</v>
      </c>
      <c r="N104" s="430">
        <f t="shared" si="9"/>
        <v>418.49027999999998</v>
      </c>
      <c r="O104" s="431">
        <f t="shared" si="9"/>
        <v>552.00776400000007</v>
      </c>
      <c r="P104" s="430">
        <f t="shared" si="9"/>
        <v>414.15526799999998</v>
      </c>
      <c r="Q104" s="431">
        <f t="shared" si="9"/>
        <v>409.13834399999996</v>
      </c>
      <c r="R104" s="430">
        <f t="shared" si="9"/>
        <v>304.695108</v>
      </c>
      <c r="S104" s="432">
        <f t="shared" si="9"/>
        <v>557.30808000000002</v>
      </c>
    </row>
    <row r="105" spans="1:19" ht="12.6" customHeight="1">
      <c r="A105" s="381"/>
      <c r="B105" s="534">
        <f t="shared" si="7"/>
        <v>92</v>
      </c>
      <c r="C105" s="425">
        <f t="shared" si="9"/>
        <v>247.70231999999999</v>
      </c>
      <c r="D105" s="426">
        <f t="shared" si="9"/>
        <v>260.89333199999999</v>
      </c>
      <c r="E105" s="427">
        <f t="shared" si="9"/>
        <v>221.860512</v>
      </c>
      <c r="F105" s="426">
        <f t="shared" si="9"/>
        <v>376.083324</v>
      </c>
      <c r="G105" s="427">
        <f t="shared" si="9"/>
        <v>310.27438799999999</v>
      </c>
      <c r="H105" s="426">
        <f t="shared" si="9"/>
        <v>458.09873999999996</v>
      </c>
      <c r="I105" s="427">
        <f t="shared" si="9"/>
        <v>517.99629599999992</v>
      </c>
      <c r="J105" s="426">
        <f t="shared" si="9"/>
        <v>504.34919999999994</v>
      </c>
      <c r="K105" s="427">
        <f t="shared" si="9"/>
        <v>615.69125999999994</v>
      </c>
      <c r="L105" s="426">
        <f t="shared" si="9"/>
        <v>734.58748800000001</v>
      </c>
      <c r="M105" s="427">
        <f t="shared" si="9"/>
        <v>699.84097199999997</v>
      </c>
      <c r="N105" s="426">
        <f t="shared" si="9"/>
        <v>419.06149199999999</v>
      </c>
      <c r="O105" s="427">
        <f t="shared" si="9"/>
        <v>554.76640800000007</v>
      </c>
      <c r="P105" s="426">
        <f t="shared" si="9"/>
        <v>414.72647999999998</v>
      </c>
      <c r="Q105" s="427">
        <f t="shared" si="9"/>
        <v>413.17667999999998</v>
      </c>
      <c r="R105" s="426">
        <f t="shared" si="9"/>
        <v>305.62056000000001</v>
      </c>
      <c r="S105" s="428">
        <f t="shared" si="9"/>
        <v>569.28139199999998</v>
      </c>
    </row>
    <row r="106" spans="1:19" ht="12.6" customHeight="1">
      <c r="A106" s="381"/>
      <c r="B106" s="534">
        <f t="shared" si="7"/>
        <v>94</v>
      </c>
      <c r="C106" s="425">
        <f t="shared" si="9"/>
        <v>249.19455599999998</v>
      </c>
      <c r="D106" s="426">
        <f t="shared" si="9"/>
        <v>261.48668399999997</v>
      </c>
      <c r="E106" s="427">
        <f t="shared" si="9"/>
        <v>222.56456399999999</v>
      </c>
      <c r="F106" s="426">
        <f t="shared" si="9"/>
        <v>381.82201199999997</v>
      </c>
      <c r="G106" s="427">
        <f t="shared" si="9"/>
        <v>316.02193199999999</v>
      </c>
      <c r="H106" s="426">
        <f t="shared" si="9"/>
        <v>458.66995199999991</v>
      </c>
      <c r="I106" s="427">
        <f t="shared" si="9"/>
        <v>518.56750799999998</v>
      </c>
      <c r="J106" s="426">
        <f t="shared" si="9"/>
        <v>504.92041199999994</v>
      </c>
      <c r="K106" s="427">
        <f t="shared" si="9"/>
        <v>616.262472</v>
      </c>
      <c r="L106" s="426">
        <f t="shared" si="9"/>
        <v>735.21183599999995</v>
      </c>
      <c r="M106" s="427">
        <f t="shared" si="9"/>
        <v>705.24756000000002</v>
      </c>
      <c r="N106" s="426">
        <f t="shared" si="9"/>
        <v>419.63270399999999</v>
      </c>
      <c r="O106" s="427">
        <f t="shared" si="9"/>
        <v>555.37304399999994</v>
      </c>
      <c r="P106" s="426">
        <f t="shared" si="9"/>
        <v>415.29769199999998</v>
      </c>
      <c r="Q106" s="427">
        <f t="shared" si="9"/>
        <v>413.53091999999998</v>
      </c>
      <c r="R106" s="426">
        <f t="shared" si="9"/>
        <v>311.28397200000001</v>
      </c>
      <c r="S106" s="428">
        <f t="shared" si="9"/>
        <v>581.19713999999999</v>
      </c>
    </row>
    <row r="107" spans="1:19" ht="12.6" customHeight="1">
      <c r="A107" s="381"/>
      <c r="B107" s="534">
        <f t="shared" si="7"/>
        <v>96</v>
      </c>
      <c r="C107" s="425">
        <f t="shared" si="9"/>
        <v>249.987168</v>
      </c>
      <c r="D107" s="426">
        <f t="shared" si="9"/>
        <v>262.08003600000001</v>
      </c>
      <c r="E107" s="427">
        <f t="shared" si="9"/>
        <v>227.38222799999997</v>
      </c>
      <c r="F107" s="426">
        <f t="shared" si="9"/>
        <v>384.85961999999995</v>
      </c>
      <c r="G107" s="427">
        <f t="shared" si="9"/>
        <v>318.58131600000002</v>
      </c>
      <c r="H107" s="426">
        <f t="shared" si="9"/>
        <v>459.24116400000003</v>
      </c>
      <c r="I107" s="427">
        <f t="shared" si="9"/>
        <v>519.13872000000003</v>
      </c>
      <c r="J107" s="426">
        <f t="shared" si="9"/>
        <v>505.56689999999998</v>
      </c>
      <c r="K107" s="427">
        <f t="shared" si="9"/>
        <v>616.83368399999995</v>
      </c>
      <c r="L107" s="426">
        <f t="shared" si="9"/>
        <v>735.88489200000004</v>
      </c>
      <c r="M107" s="427">
        <f t="shared" si="9"/>
        <v>706.36784399999999</v>
      </c>
      <c r="N107" s="426">
        <f t="shared" si="9"/>
        <v>422.41348799999997</v>
      </c>
      <c r="O107" s="427">
        <f t="shared" si="9"/>
        <v>555.95311199999992</v>
      </c>
      <c r="P107" s="426">
        <f t="shared" si="9"/>
        <v>415.86890399999999</v>
      </c>
      <c r="Q107" s="427">
        <f t="shared" si="9"/>
        <v>415.40396399999997</v>
      </c>
      <c r="R107" s="426">
        <f t="shared" si="9"/>
        <v>313.80350400000003</v>
      </c>
      <c r="S107" s="428">
        <f t="shared" si="9"/>
        <v>587.67973199999994</v>
      </c>
    </row>
    <row r="108" spans="1:19" ht="12.6" customHeight="1">
      <c r="A108" s="381"/>
      <c r="B108" s="534">
        <f t="shared" si="7"/>
        <v>98</v>
      </c>
      <c r="C108" s="425">
        <f t="shared" si="9"/>
        <v>250.61151599999999</v>
      </c>
      <c r="D108" s="426">
        <f t="shared" si="9"/>
        <v>262.67338799999999</v>
      </c>
      <c r="E108" s="427">
        <f t="shared" si="9"/>
        <v>234.98510400000001</v>
      </c>
      <c r="F108" s="426">
        <f t="shared" si="9"/>
        <v>385.46182799999997</v>
      </c>
      <c r="G108" s="427">
        <f t="shared" si="9"/>
        <v>322.75691999999998</v>
      </c>
      <c r="H108" s="426">
        <f t="shared" si="9"/>
        <v>459.81237600000003</v>
      </c>
      <c r="I108" s="427">
        <f t="shared" si="9"/>
        <v>521.90621999999996</v>
      </c>
      <c r="J108" s="426">
        <f t="shared" si="9"/>
        <v>506.83773600000001</v>
      </c>
      <c r="K108" s="427">
        <f t="shared" si="9"/>
        <v>617.40489599999989</v>
      </c>
      <c r="L108" s="426">
        <f t="shared" si="9"/>
        <v>736.52695200000005</v>
      </c>
      <c r="M108" s="427">
        <f t="shared" si="9"/>
        <v>706.93905599999994</v>
      </c>
      <c r="N108" s="426">
        <f t="shared" si="9"/>
        <v>422.98912799999999</v>
      </c>
      <c r="O108" s="427">
        <f t="shared" si="9"/>
        <v>556.55974800000001</v>
      </c>
      <c r="P108" s="426">
        <f t="shared" si="9"/>
        <v>416.44011599999999</v>
      </c>
      <c r="Q108" s="427">
        <f t="shared" si="9"/>
        <v>416.484396</v>
      </c>
      <c r="R108" s="426">
        <f t="shared" si="9"/>
        <v>317.91711599999996</v>
      </c>
      <c r="S108" s="428">
        <f t="shared" si="9"/>
        <v>588.48119999999994</v>
      </c>
    </row>
    <row r="109" spans="1:19" ht="12.6" customHeight="1">
      <c r="A109" s="381"/>
      <c r="B109" s="539">
        <f t="shared" si="7"/>
        <v>100</v>
      </c>
      <c r="C109" s="429">
        <f t="shared" si="9"/>
        <v>251.23143599999997</v>
      </c>
      <c r="D109" s="430">
        <f t="shared" si="9"/>
        <v>263.26674000000003</v>
      </c>
      <c r="E109" s="431">
        <f t="shared" si="9"/>
        <v>254.64985200000001</v>
      </c>
      <c r="F109" s="430">
        <f t="shared" si="9"/>
        <v>387.99464399999999</v>
      </c>
      <c r="G109" s="431">
        <f t="shared" si="9"/>
        <v>357.04292399999997</v>
      </c>
      <c r="H109" s="430">
        <f t="shared" si="9"/>
        <v>460.38358799999997</v>
      </c>
      <c r="I109" s="431">
        <f t="shared" si="9"/>
        <v>522.5172839999999</v>
      </c>
      <c r="J109" s="430">
        <f t="shared" si="9"/>
        <v>513.45759599999997</v>
      </c>
      <c r="K109" s="431">
        <f t="shared" si="9"/>
        <v>627.91696799999988</v>
      </c>
      <c r="L109" s="430">
        <f t="shared" si="9"/>
        <v>774.34207199999992</v>
      </c>
      <c r="M109" s="431">
        <f t="shared" si="9"/>
        <v>736.14171599999997</v>
      </c>
      <c r="N109" s="430">
        <f t="shared" si="9"/>
        <v>423.56919599999998</v>
      </c>
      <c r="O109" s="431">
        <f t="shared" si="9"/>
        <v>601.59250800000007</v>
      </c>
      <c r="P109" s="430">
        <f t="shared" si="9"/>
        <v>417.01132799999999</v>
      </c>
      <c r="Q109" s="431">
        <f t="shared" si="9"/>
        <v>424.90202399999998</v>
      </c>
      <c r="R109" s="430">
        <f t="shared" si="9"/>
        <v>351.68947199999997</v>
      </c>
      <c r="S109" s="432">
        <f t="shared" si="9"/>
        <v>615.32373600000005</v>
      </c>
    </row>
    <row r="110" spans="1:19" ht="12.6" customHeight="1">
      <c r="A110" s="381"/>
      <c r="B110" s="534">
        <f>+B109+5</f>
        <v>105</v>
      </c>
      <c r="C110" s="425">
        <f t="shared" si="9"/>
        <v>262.92578399999996</v>
      </c>
      <c r="D110" s="426">
        <f t="shared" si="9"/>
        <v>269.61649199999999</v>
      </c>
      <c r="E110" s="427">
        <f t="shared" si="9"/>
        <v>261.54867599999994</v>
      </c>
      <c r="F110" s="426">
        <f t="shared" si="9"/>
        <v>402.545052</v>
      </c>
      <c r="G110" s="427">
        <f t="shared" si="9"/>
        <v>367.19189999999998</v>
      </c>
      <c r="H110" s="426">
        <f t="shared" si="9"/>
        <v>478.51182</v>
      </c>
      <c r="I110" s="427">
        <f t="shared" si="9"/>
        <v>548.21296799999993</v>
      </c>
      <c r="J110" s="426">
        <f t="shared" si="9"/>
        <v>539.10457199999996</v>
      </c>
      <c r="K110" s="427">
        <f t="shared" si="9"/>
        <v>678.34745999999996</v>
      </c>
      <c r="L110" s="426">
        <f t="shared" si="9"/>
        <v>805.35578399999997</v>
      </c>
      <c r="M110" s="427">
        <f t="shared" si="9"/>
        <v>769.95835199999999</v>
      </c>
      <c r="N110" s="426">
        <f t="shared" si="9"/>
        <v>464.01012000000003</v>
      </c>
      <c r="O110" s="427">
        <f t="shared" si="9"/>
        <v>625.99964399999999</v>
      </c>
      <c r="P110" s="426">
        <f t="shared" si="9"/>
        <v>432.50489999999996</v>
      </c>
      <c r="Q110" s="427">
        <f t="shared" si="9"/>
        <v>433.31079599999998</v>
      </c>
      <c r="R110" s="426">
        <f t="shared" si="9"/>
        <v>360.58532400000001</v>
      </c>
      <c r="S110" s="428">
        <f t="shared" si="9"/>
        <v>635.95378800000003</v>
      </c>
    </row>
    <row r="111" spans="1:19" ht="12.6" customHeight="1">
      <c r="A111" s="381"/>
      <c r="B111" s="534">
        <f t="shared" ref="B111:B118" si="10">+B110+5</f>
        <v>110</v>
      </c>
      <c r="C111" s="425">
        <f t="shared" si="9"/>
        <v>275.45259600000003</v>
      </c>
      <c r="D111" s="426">
        <f t="shared" si="9"/>
        <v>282.45769199999995</v>
      </c>
      <c r="E111" s="427">
        <f t="shared" si="9"/>
        <v>274.00021199999998</v>
      </c>
      <c r="F111" s="426">
        <f t="shared" si="9"/>
        <v>421.66515599999997</v>
      </c>
      <c r="G111" s="427">
        <f t="shared" si="9"/>
        <v>384.67807199999999</v>
      </c>
      <c r="H111" s="426">
        <f t="shared" si="9"/>
        <v>501.29830800000002</v>
      </c>
      <c r="I111" s="427">
        <f t="shared" si="9"/>
        <v>574.31602799999996</v>
      </c>
      <c r="J111" s="426">
        <f t="shared" si="9"/>
        <v>564.69841199999996</v>
      </c>
      <c r="K111" s="427">
        <f t="shared" si="9"/>
        <v>710.64972</v>
      </c>
      <c r="L111" s="426">
        <f t="shared" si="9"/>
        <v>843.70226400000001</v>
      </c>
      <c r="M111" s="427">
        <f t="shared" si="9"/>
        <v>806.62219200000004</v>
      </c>
      <c r="N111" s="426">
        <f t="shared" si="9"/>
        <v>486.11026799999996</v>
      </c>
      <c r="O111" s="427">
        <f t="shared" si="9"/>
        <v>655.80893999999989</v>
      </c>
      <c r="P111" s="426">
        <f t="shared" si="9"/>
        <v>453.09952799999996</v>
      </c>
      <c r="Q111" s="427">
        <f t="shared" si="9"/>
        <v>453.99398399999995</v>
      </c>
      <c r="R111" s="426">
        <f t="shared" si="9"/>
        <v>377.75268</v>
      </c>
      <c r="S111" s="428">
        <f t="shared" si="9"/>
        <v>640.57662000000005</v>
      </c>
    </row>
    <row r="112" spans="1:19" ht="12.6" customHeight="1">
      <c r="A112" s="381"/>
      <c r="B112" s="534">
        <f t="shared" si="10"/>
        <v>115</v>
      </c>
      <c r="C112" s="425">
        <f t="shared" si="9"/>
        <v>287.970552</v>
      </c>
      <c r="D112" s="426">
        <f t="shared" si="9"/>
        <v>295.29889199999997</v>
      </c>
      <c r="E112" s="427">
        <f t="shared" si="9"/>
        <v>286.45174799999995</v>
      </c>
      <c r="F112" s="426">
        <f t="shared" si="9"/>
        <v>440.86939199999995</v>
      </c>
      <c r="G112" s="427">
        <f t="shared" si="9"/>
        <v>402.164244</v>
      </c>
      <c r="H112" s="426">
        <f t="shared" si="9"/>
        <v>524.08479599999998</v>
      </c>
      <c r="I112" s="427">
        <f t="shared" si="9"/>
        <v>600.42351599999995</v>
      </c>
      <c r="J112" s="426">
        <f t="shared" si="9"/>
        <v>586.11221999999998</v>
      </c>
      <c r="K112" s="427">
        <f t="shared" si="9"/>
        <v>742.95198000000005</v>
      </c>
      <c r="L112" s="426">
        <f t="shared" si="9"/>
        <v>882.0531719999999</v>
      </c>
      <c r="M112" s="427">
        <f t="shared" si="9"/>
        <v>843.28603199999998</v>
      </c>
      <c r="N112" s="426">
        <f t="shared" si="9"/>
        <v>508.19713200000001</v>
      </c>
      <c r="O112" s="427">
        <f t="shared" si="9"/>
        <v>685.62266399999999</v>
      </c>
      <c r="P112" s="426">
        <f t="shared" si="9"/>
        <v>473.69858399999998</v>
      </c>
      <c r="Q112" s="427">
        <f t="shared" si="9"/>
        <v>475.46092799999997</v>
      </c>
      <c r="R112" s="426">
        <f t="shared" si="9"/>
        <v>394.924464</v>
      </c>
      <c r="S112" s="428">
        <f t="shared" si="9"/>
        <v>667.77339599999993</v>
      </c>
    </row>
    <row r="113" spans="1:19" ht="12.6" customHeight="1">
      <c r="A113" s="381"/>
      <c r="B113" s="534">
        <f t="shared" si="10"/>
        <v>120</v>
      </c>
      <c r="C113" s="425">
        <f t="shared" si="9"/>
        <v>300.49293599999999</v>
      </c>
      <c r="D113" s="426">
        <f t="shared" si="9"/>
        <v>308.131236</v>
      </c>
      <c r="E113" s="427">
        <f t="shared" si="9"/>
        <v>298.90771199999995</v>
      </c>
      <c r="F113" s="426">
        <f t="shared" si="9"/>
        <v>459.98063999999994</v>
      </c>
      <c r="G113" s="427">
        <f t="shared" si="9"/>
        <v>419.64598799999999</v>
      </c>
      <c r="H113" s="426">
        <f t="shared" si="9"/>
        <v>546.87128399999995</v>
      </c>
      <c r="I113" s="427">
        <f t="shared" si="9"/>
        <v>626.52657599999998</v>
      </c>
      <c r="J113" s="426">
        <f t="shared" si="9"/>
        <v>610.52378399999998</v>
      </c>
      <c r="K113" s="427">
        <f t="shared" si="9"/>
        <v>775.25423999999998</v>
      </c>
      <c r="L113" s="426">
        <f t="shared" si="9"/>
        <v>920.39965200000006</v>
      </c>
      <c r="M113" s="427">
        <f t="shared" si="9"/>
        <v>879.94987199999991</v>
      </c>
      <c r="N113" s="426">
        <f t="shared" si="9"/>
        <v>530.29728</v>
      </c>
      <c r="O113" s="427">
        <f t="shared" si="9"/>
        <v>715.42753199999993</v>
      </c>
      <c r="P113" s="426">
        <f t="shared" si="9"/>
        <v>494.28878399999996</v>
      </c>
      <c r="Q113" s="427">
        <f t="shared" si="9"/>
        <v>495.60389999999995</v>
      </c>
      <c r="R113" s="426">
        <f t="shared" si="9"/>
        <v>412.09181999999998</v>
      </c>
      <c r="S113" s="428">
        <f t="shared" si="9"/>
        <v>694.60264800000004</v>
      </c>
    </row>
    <row r="114" spans="1:19" ht="12.6" customHeight="1">
      <c r="A114" s="381"/>
      <c r="B114" s="539">
        <f t="shared" si="10"/>
        <v>125</v>
      </c>
      <c r="C114" s="429">
        <f t="shared" si="9"/>
        <v>313.01089199999996</v>
      </c>
      <c r="D114" s="430">
        <f t="shared" si="9"/>
        <v>320.97243599999996</v>
      </c>
      <c r="E114" s="431">
        <f t="shared" si="9"/>
        <v>311.36367599999994</v>
      </c>
      <c r="F114" s="430">
        <f t="shared" si="9"/>
        <v>479.18487599999997</v>
      </c>
      <c r="G114" s="431">
        <f t="shared" si="9"/>
        <v>437.13216</v>
      </c>
      <c r="H114" s="430">
        <f t="shared" si="9"/>
        <v>569.65777200000002</v>
      </c>
      <c r="I114" s="431">
        <f t="shared" si="9"/>
        <v>652.63406399999997</v>
      </c>
      <c r="J114" s="430">
        <f t="shared" si="9"/>
        <v>641.78989200000001</v>
      </c>
      <c r="K114" s="431">
        <f t="shared" si="9"/>
        <v>807.55649999999991</v>
      </c>
      <c r="L114" s="430">
        <f t="shared" si="9"/>
        <v>958.74613199999999</v>
      </c>
      <c r="M114" s="431">
        <f t="shared" si="9"/>
        <v>916.61371199999996</v>
      </c>
      <c r="N114" s="430">
        <f t="shared" si="9"/>
        <v>552.39299999999992</v>
      </c>
      <c r="O114" s="431">
        <f t="shared" si="9"/>
        <v>745.24125599999991</v>
      </c>
      <c r="P114" s="430">
        <f t="shared" si="9"/>
        <v>514.88783999999998</v>
      </c>
      <c r="Q114" s="431">
        <f t="shared" si="9"/>
        <v>515.40148799999997</v>
      </c>
      <c r="R114" s="430">
        <f t="shared" si="9"/>
        <v>429.26360399999999</v>
      </c>
      <c r="S114" s="432">
        <f t="shared" si="9"/>
        <v>716.19800399999997</v>
      </c>
    </row>
    <row r="115" spans="1:19" ht="12.6" customHeight="1">
      <c r="A115" s="381"/>
      <c r="B115" s="534">
        <f t="shared" si="10"/>
        <v>130</v>
      </c>
      <c r="C115" s="425">
        <f t="shared" si="9"/>
        <v>325.53327599999994</v>
      </c>
      <c r="D115" s="426">
        <f t="shared" si="9"/>
        <v>333.81363599999997</v>
      </c>
      <c r="E115" s="427">
        <f t="shared" si="9"/>
        <v>323.81963999999999</v>
      </c>
      <c r="F115" s="426">
        <f t="shared" si="9"/>
        <v>498.29612399999996</v>
      </c>
      <c r="G115" s="427">
        <f t="shared" si="9"/>
        <v>454.61833200000001</v>
      </c>
      <c r="H115" s="426">
        <f t="shared" si="9"/>
        <v>592.44425999999999</v>
      </c>
      <c r="I115" s="427">
        <f t="shared" si="9"/>
        <v>678.73712399999988</v>
      </c>
      <c r="J115" s="426">
        <f t="shared" si="9"/>
        <v>652.47022799999991</v>
      </c>
      <c r="K115" s="427">
        <f t="shared" si="9"/>
        <v>839.85875999999996</v>
      </c>
      <c r="L115" s="426">
        <f t="shared" si="9"/>
        <v>997.10146799999995</v>
      </c>
      <c r="M115" s="427">
        <f t="shared" si="9"/>
        <v>953.28640800000005</v>
      </c>
      <c r="N115" s="426">
        <f t="shared" si="9"/>
        <v>574.48872000000006</v>
      </c>
      <c r="O115" s="427">
        <f t="shared" si="9"/>
        <v>775.05055200000004</v>
      </c>
      <c r="P115" s="426">
        <f t="shared" si="9"/>
        <v>535.48246799999993</v>
      </c>
      <c r="Q115" s="427">
        <f t="shared" si="9"/>
        <v>537.09425999999996</v>
      </c>
      <c r="R115" s="426">
        <f t="shared" si="9"/>
        <v>446.43538799999999</v>
      </c>
      <c r="S115" s="428">
        <f t="shared" si="9"/>
        <v>737.80664400000001</v>
      </c>
    </row>
    <row r="116" spans="1:19" ht="12.6" customHeight="1">
      <c r="A116" s="381"/>
      <c r="B116" s="534">
        <f t="shared" si="10"/>
        <v>135</v>
      </c>
      <c r="C116" s="425">
        <f t="shared" ref="C116:S119" si="11">MAX((1-C$9)*C254,C$173*(1-C$13))</f>
        <v>338.05565999999999</v>
      </c>
      <c r="D116" s="426">
        <f t="shared" si="11"/>
        <v>346.64598000000001</v>
      </c>
      <c r="E116" s="427">
        <f t="shared" si="11"/>
        <v>336.27117599999997</v>
      </c>
      <c r="F116" s="426">
        <f t="shared" si="11"/>
        <v>517.50478799999996</v>
      </c>
      <c r="G116" s="427">
        <f t="shared" si="11"/>
        <v>472.10450400000002</v>
      </c>
      <c r="H116" s="426">
        <f t="shared" si="11"/>
        <v>615.23074799999995</v>
      </c>
      <c r="I116" s="427">
        <f t="shared" si="11"/>
        <v>704.84461199999998</v>
      </c>
      <c r="J116" s="426">
        <f t="shared" si="11"/>
        <v>670.37706000000003</v>
      </c>
      <c r="K116" s="427">
        <f t="shared" si="11"/>
        <v>872.16102000000001</v>
      </c>
      <c r="L116" s="426">
        <f t="shared" si="11"/>
        <v>1035.452376</v>
      </c>
      <c r="M116" s="427">
        <f t="shared" si="11"/>
        <v>989.95024799999987</v>
      </c>
      <c r="N116" s="426">
        <f t="shared" si="11"/>
        <v>596.5800119999999</v>
      </c>
      <c r="O116" s="427">
        <f t="shared" si="11"/>
        <v>781.20547199999999</v>
      </c>
      <c r="P116" s="426">
        <f t="shared" si="11"/>
        <v>556.08152399999994</v>
      </c>
      <c r="Q116" s="427">
        <f t="shared" si="11"/>
        <v>556.90513199999998</v>
      </c>
      <c r="R116" s="426">
        <f t="shared" si="11"/>
        <v>463.60717199999999</v>
      </c>
      <c r="S116" s="428">
        <f t="shared" si="11"/>
        <v>758.10902399999986</v>
      </c>
    </row>
    <row r="117" spans="1:19" ht="12.6" customHeight="1">
      <c r="A117" s="381"/>
      <c r="B117" s="534">
        <f t="shared" si="10"/>
        <v>140</v>
      </c>
      <c r="C117" s="425">
        <f t="shared" si="11"/>
        <v>350.57361600000002</v>
      </c>
      <c r="D117" s="426">
        <f t="shared" si="11"/>
        <v>359.48717999999997</v>
      </c>
      <c r="E117" s="427">
        <f t="shared" si="11"/>
        <v>348.72714000000002</v>
      </c>
      <c r="F117" s="426">
        <f t="shared" si="11"/>
        <v>536.61160800000005</v>
      </c>
      <c r="G117" s="427">
        <f t="shared" si="11"/>
        <v>489.59067599999997</v>
      </c>
      <c r="H117" s="426">
        <f t="shared" si="11"/>
        <v>638.01723600000003</v>
      </c>
      <c r="I117" s="427">
        <f t="shared" si="11"/>
        <v>730.94767200000001</v>
      </c>
      <c r="J117" s="426">
        <f t="shared" si="11"/>
        <v>690.56431199999997</v>
      </c>
      <c r="K117" s="427">
        <f t="shared" si="11"/>
        <v>904.46328000000005</v>
      </c>
      <c r="L117" s="426">
        <f t="shared" si="11"/>
        <v>1073.8032840000001</v>
      </c>
      <c r="M117" s="427">
        <f t="shared" si="11"/>
        <v>1026.6096600000001</v>
      </c>
      <c r="N117" s="426">
        <f t="shared" si="11"/>
        <v>618.68016</v>
      </c>
      <c r="O117" s="427">
        <f t="shared" si="11"/>
        <v>806.17496400000005</v>
      </c>
      <c r="P117" s="426">
        <f t="shared" si="11"/>
        <v>576.67172399999993</v>
      </c>
      <c r="Q117" s="427">
        <f t="shared" si="11"/>
        <v>577.03039200000001</v>
      </c>
      <c r="R117" s="426">
        <f t="shared" si="11"/>
        <v>480.77895599999994</v>
      </c>
      <c r="S117" s="428">
        <f t="shared" si="11"/>
        <v>784.01725199999998</v>
      </c>
    </row>
    <row r="118" spans="1:19" ht="12.6" customHeight="1">
      <c r="A118" s="381"/>
      <c r="B118" s="534">
        <f t="shared" si="10"/>
        <v>145</v>
      </c>
      <c r="C118" s="425">
        <f t="shared" si="11"/>
        <v>363.096</v>
      </c>
      <c r="D118" s="426">
        <f t="shared" si="11"/>
        <v>372.32837999999998</v>
      </c>
      <c r="E118" s="427">
        <f t="shared" si="11"/>
        <v>361.18310400000001</v>
      </c>
      <c r="F118" s="426">
        <f t="shared" si="11"/>
        <v>555.63429599999995</v>
      </c>
      <c r="G118" s="427">
        <f t="shared" si="11"/>
        <v>507.07242000000002</v>
      </c>
      <c r="H118" s="426">
        <f t="shared" si="11"/>
        <v>659.86055999999996</v>
      </c>
      <c r="I118" s="427">
        <f t="shared" si="11"/>
        <v>757.05516</v>
      </c>
      <c r="J118" s="426">
        <f t="shared" si="11"/>
        <v>695.80706399999997</v>
      </c>
      <c r="K118" s="427">
        <f t="shared" si="11"/>
        <v>936.76553999999999</v>
      </c>
      <c r="L118" s="426">
        <f t="shared" si="11"/>
        <v>1112.149764</v>
      </c>
      <c r="M118" s="427">
        <f t="shared" si="11"/>
        <v>1063.2735</v>
      </c>
      <c r="N118" s="426">
        <f t="shared" si="11"/>
        <v>640.77145199999995</v>
      </c>
      <c r="O118" s="427">
        <f t="shared" si="11"/>
        <v>833.52671999999995</v>
      </c>
      <c r="P118" s="426">
        <f t="shared" si="11"/>
        <v>597.27078000000006</v>
      </c>
      <c r="Q118" s="427">
        <f t="shared" si="11"/>
        <v>598.81615199999987</v>
      </c>
      <c r="R118" s="426">
        <f t="shared" si="11"/>
        <v>497.94188399999996</v>
      </c>
      <c r="S118" s="428">
        <f t="shared" si="11"/>
        <v>809.50039200000003</v>
      </c>
    </row>
    <row r="119" spans="1:19" ht="12.6" customHeight="1" thickBot="1">
      <c r="A119" s="381"/>
      <c r="B119" s="543">
        <v>150</v>
      </c>
      <c r="C119" s="434">
        <f t="shared" si="11"/>
        <v>375.61395599999997</v>
      </c>
      <c r="D119" s="435">
        <f t="shared" si="11"/>
        <v>385.16958</v>
      </c>
      <c r="E119" s="436">
        <f t="shared" si="11"/>
        <v>373.63463999999999</v>
      </c>
      <c r="F119" s="435">
        <f t="shared" si="11"/>
        <v>573.84223199999997</v>
      </c>
      <c r="G119" s="436">
        <f t="shared" si="11"/>
        <v>524.56302000000005</v>
      </c>
      <c r="H119" s="435">
        <f t="shared" si="11"/>
        <v>683.58135599999991</v>
      </c>
      <c r="I119" s="436">
        <f t="shared" si="11"/>
        <v>783.15379199999995</v>
      </c>
      <c r="J119" s="435">
        <f t="shared" si="11"/>
        <v>700.06237199999998</v>
      </c>
      <c r="K119" s="436">
        <f t="shared" si="11"/>
        <v>969.06779999999992</v>
      </c>
      <c r="L119" s="435">
        <f t="shared" si="11"/>
        <v>1150.4962439999999</v>
      </c>
      <c r="M119" s="436">
        <f t="shared" si="11"/>
        <v>1099.9373399999999</v>
      </c>
      <c r="N119" s="435">
        <f t="shared" si="11"/>
        <v>662.87159999999994</v>
      </c>
      <c r="O119" s="436">
        <f t="shared" si="11"/>
        <v>860.78548799999999</v>
      </c>
      <c r="P119" s="435">
        <f t="shared" si="11"/>
        <v>617.865408</v>
      </c>
      <c r="Q119" s="436">
        <f t="shared" si="11"/>
        <v>618.45875999999998</v>
      </c>
      <c r="R119" s="435">
        <f t="shared" si="11"/>
        <v>515.11809599999992</v>
      </c>
      <c r="S119" s="437">
        <f t="shared" si="11"/>
        <v>834.62929199999996</v>
      </c>
    </row>
    <row r="120" spans="1:19" ht="6" customHeight="1">
      <c r="A120" s="381"/>
      <c r="B120" s="545"/>
      <c r="C120" s="544"/>
      <c r="D120" s="544"/>
      <c r="E120" s="544"/>
      <c r="F120" s="544"/>
      <c r="G120" s="544"/>
      <c r="H120" s="544"/>
      <c r="I120" s="544"/>
      <c r="J120" s="544"/>
      <c r="K120" s="544"/>
      <c r="L120" s="544"/>
      <c r="M120" s="544"/>
      <c r="N120" s="544"/>
      <c r="O120" s="544"/>
      <c r="P120" s="544"/>
      <c r="Q120" s="544"/>
      <c r="R120" s="544"/>
      <c r="S120" s="544"/>
    </row>
    <row r="121" spans="1:19" ht="12.6" customHeight="1" thickBot="1">
      <c r="A121" s="381"/>
      <c r="B121" s="461" t="s">
        <v>725</v>
      </c>
      <c r="C121" s="546"/>
      <c r="D121" s="546"/>
      <c r="E121" s="546"/>
      <c r="F121" s="546"/>
      <c r="G121" s="546"/>
      <c r="H121" s="546"/>
      <c r="I121" s="546"/>
      <c r="J121" s="546"/>
      <c r="K121" s="546"/>
      <c r="L121" s="546"/>
      <c r="M121" s="546"/>
      <c r="N121" s="546"/>
      <c r="O121" s="546"/>
      <c r="P121" s="546"/>
      <c r="Q121" s="546"/>
      <c r="R121" s="546"/>
      <c r="S121" s="546"/>
    </row>
    <row r="122" spans="1:19" ht="15.75" thickBot="1">
      <c r="A122" s="381"/>
      <c r="B122" s="547"/>
      <c r="C122" s="815" t="s">
        <v>5</v>
      </c>
      <c r="D122" s="816"/>
      <c r="E122" s="816"/>
      <c r="F122" s="816"/>
      <c r="G122" s="816"/>
      <c r="H122" s="816"/>
      <c r="I122" s="816"/>
      <c r="J122" s="816"/>
      <c r="K122" s="816"/>
      <c r="L122" s="816"/>
      <c r="M122" s="816"/>
      <c r="N122" s="816"/>
      <c r="O122" s="816"/>
      <c r="P122" s="816"/>
      <c r="Q122" s="816"/>
      <c r="R122" s="816"/>
      <c r="S122" s="817"/>
    </row>
    <row r="123" spans="1:19" ht="15.75" thickBot="1">
      <c r="A123" s="381"/>
      <c r="B123" s="813" t="s">
        <v>715</v>
      </c>
      <c r="C123" s="530">
        <v>71</v>
      </c>
      <c r="D123" s="531">
        <v>72</v>
      </c>
      <c r="E123" s="532">
        <v>74</v>
      </c>
      <c r="F123" s="531" t="s">
        <v>656</v>
      </c>
      <c r="G123" s="532" t="s">
        <v>657</v>
      </c>
      <c r="H123" s="531" t="s">
        <v>658</v>
      </c>
      <c r="I123" s="532" t="s">
        <v>659</v>
      </c>
      <c r="J123" s="531" t="s">
        <v>660</v>
      </c>
      <c r="K123" s="532" t="s">
        <v>661</v>
      </c>
      <c r="L123" s="531" t="s">
        <v>662</v>
      </c>
      <c r="M123" s="532" t="s">
        <v>663</v>
      </c>
      <c r="N123" s="531" t="s">
        <v>664</v>
      </c>
      <c r="O123" s="532" t="s">
        <v>665</v>
      </c>
      <c r="P123" s="531" t="s">
        <v>666</v>
      </c>
      <c r="Q123" s="532" t="s">
        <v>667</v>
      </c>
      <c r="R123" s="531">
        <v>620</v>
      </c>
      <c r="S123" s="533">
        <v>621</v>
      </c>
    </row>
    <row r="124" spans="1:19">
      <c r="A124" s="381"/>
      <c r="B124" s="814"/>
      <c r="C124" s="418">
        <f t="shared" ref="C124:S124" si="12">MAX((1-C$9)*C258)</f>
        <v>2.5062479999999998</v>
      </c>
      <c r="D124" s="419">
        <f t="shared" si="12"/>
        <v>2.5682399999999999</v>
      </c>
      <c r="E124" s="420">
        <f t="shared" si="12"/>
        <v>2.4929639999999997</v>
      </c>
      <c r="F124" s="419">
        <f t="shared" si="12"/>
        <v>3.8257919999999999</v>
      </c>
      <c r="G124" s="420">
        <f t="shared" si="12"/>
        <v>3.4981200000000001</v>
      </c>
      <c r="H124" s="419">
        <f t="shared" si="12"/>
        <v>4.5608399999999998</v>
      </c>
      <c r="I124" s="420">
        <f t="shared" si="12"/>
        <v>5.2250399999999999</v>
      </c>
      <c r="J124" s="419">
        <f t="shared" si="12"/>
        <v>4.6671120000000004</v>
      </c>
      <c r="K124" s="420">
        <f t="shared" si="12"/>
        <v>6.4604519999999992</v>
      </c>
      <c r="L124" s="419">
        <f t="shared" si="12"/>
        <v>7.673724</v>
      </c>
      <c r="M124" s="420">
        <f t="shared" si="12"/>
        <v>7.3371959999999996</v>
      </c>
      <c r="N124" s="419">
        <f t="shared" si="12"/>
        <v>4.4191440000000002</v>
      </c>
      <c r="O124" s="420">
        <f t="shared" si="12"/>
        <v>5.7386879999999998</v>
      </c>
      <c r="P124" s="419">
        <f t="shared" si="12"/>
        <v>4.1224679999999996</v>
      </c>
      <c r="Q124" s="420">
        <f t="shared" si="12"/>
        <v>4.1268959999999995</v>
      </c>
      <c r="R124" s="419">
        <f t="shared" si="12"/>
        <v>3.4361279999999996</v>
      </c>
      <c r="S124" s="421">
        <f t="shared" si="12"/>
        <v>5.5659960000000002</v>
      </c>
    </row>
    <row r="125" spans="1:19" ht="12.6" customHeight="1" thickBot="1">
      <c r="A125" s="381"/>
      <c r="B125" s="466" t="s">
        <v>716</v>
      </c>
      <c r="C125" s="548">
        <f>+C119</f>
        <v>375.61395599999997</v>
      </c>
      <c r="D125" s="549">
        <f t="shared" ref="D125:R125" si="13">+D119</f>
        <v>385.16958</v>
      </c>
      <c r="E125" s="550">
        <f t="shared" si="13"/>
        <v>373.63463999999999</v>
      </c>
      <c r="F125" s="549">
        <f t="shared" si="13"/>
        <v>573.84223199999997</v>
      </c>
      <c r="G125" s="550">
        <f t="shared" si="13"/>
        <v>524.56302000000005</v>
      </c>
      <c r="H125" s="549">
        <f t="shared" si="13"/>
        <v>683.58135599999991</v>
      </c>
      <c r="I125" s="550">
        <f t="shared" si="13"/>
        <v>783.15379199999995</v>
      </c>
      <c r="J125" s="549">
        <f t="shared" si="13"/>
        <v>700.06237199999998</v>
      </c>
      <c r="K125" s="550">
        <f t="shared" si="13"/>
        <v>969.06779999999992</v>
      </c>
      <c r="L125" s="549">
        <f t="shared" si="13"/>
        <v>1150.4962439999999</v>
      </c>
      <c r="M125" s="550">
        <f>+M119</f>
        <v>1099.9373399999999</v>
      </c>
      <c r="N125" s="549">
        <f t="shared" si="13"/>
        <v>662.87159999999994</v>
      </c>
      <c r="O125" s="550">
        <f>+O119</f>
        <v>860.78548799999999</v>
      </c>
      <c r="P125" s="549">
        <f t="shared" si="13"/>
        <v>617.865408</v>
      </c>
      <c r="Q125" s="550">
        <f>+Q119</f>
        <v>618.45875999999998</v>
      </c>
      <c r="R125" s="549">
        <f t="shared" si="13"/>
        <v>515.11809599999992</v>
      </c>
      <c r="S125" s="551">
        <f>+S119</f>
        <v>834.62929199999996</v>
      </c>
    </row>
    <row r="126" spans="1:19">
      <c r="A126" s="381"/>
      <c r="B126" s="450" t="s">
        <v>264</v>
      </c>
      <c r="C126" s="398"/>
      <c r="D126" s="398"/>
      <c r="E126" s="398"/>
      <c r="F126" s="398"/>
      <c r="G126" s="398"/>
      <c r="H126" s="398"/>
      <c r="I126" s="398"/>
      <c r="J126" s="398"/>
      <c r="K126" s="398"/>
      <c r="L126" s="398"/>
      <c r="M126" s="398"/>
      <c r="N126" s="398"/>
      <c r="O126" s="398"/>
      <c r="P126" s="398"/>
      <c r="Q126" s="398"/>
      <c r="R126" s="398"/>
      <c r="S126" s="299"/>
    </row>
    <row r="127" spans="1:19">
      <c r="A127" s="381"/>
      <c r="B127" s="452" t="s">
        <v>265</v>
      </c>
      <c r="C127" s="398"/>
      <c r="D127" s="398"/>
      <c r="E127" s="398"/>
      <c r="F127" s="398"/>
      <c r="G127" s="398"/>
      <c r="H127" s="398"/>
      <c r="I127" s="398"/>
      <c r="J127" s="398"/>
      <c r="K127" s="398"/>
      <c r="L127" s="398"/>
      <c r="M127" s="398"/>
      <c r="N127" s="398"/>
      <c r="O127" s="398"/>
      <c r="P127" s="398"/>
      <c r="Q127" s="398"/>
      <c r="R127" s="398"/>
      <c r="S127" s="299"/>
    </row>
    <row r="128" spans="1:19">
      <c r="A128" s="381"/>
      <c r="B128" s="398"/>
      <c r="C128" s="398"/>
      <c r="D128" s="398"/>
      <c r="E128" s="398"/>
      <c r="F128" s="398"/>
      <c r="G128" s="398"/>
      <c r="H128" s="398"/>
      <c r="I128" s="398"/>
      <c r="J128" s="398"/>
      <c r="K128" s="398"/>
      <c r="L128" s="398"/>
      <c r="M128" s="398"/>
      <c r="N128" s="398"/>
      <c r="O128" s="398"/>
      <c r="P128" s="398"/>
      <c r="Q128" s="398"/>
      <c r="R128" s="398"/>
      <c r="S128" s="299"/>
    </row>
    <row r="129" spans="1:18">
      <c r="A129" s="381"/>
      <c r="B129" s="398"/>
      <c r="C129" s="398"/>
      <c r="D129" s="398"/>
      <c r="E129" s="398"/>
      <c r="F129" s="398"/>
      <c r="G129" s="398"/>
      <c r="H129" s="398"/>
      <c r="I129" s="398"/>
      <c r="J129" s="398"/>
      <c r="K129" s="398"/>
      <c r="L129" s="398"/>
      <c r="M129" s="398"/>
      <c r="N129" s="398"/>
      <c r="O129" s="398"/>
      <c r="P129" s="398"/>
      <c r="Q129" s="398"/>
      <c r="R129" s="398"/>
    </row>
    <row r="130" spans="1:18">
      <c r="A130" s="381"/>
      <c r="B130" s="398"/>
      <c r="C130" s="398"/>
      <c r="D130" s="398"/>
      <c r="E130" s="398"/>
      <c r="F130" s="398"/>
      <c r="G130" s="398"/>
      <c r="H130" s="398"/>
      <c r="I130" s="398"/>
      <c r="J130" s="398"/>
      <c r="K130" s="398"/>
      <c r="L130" s="398"/>
      <c r="M130" s="398"/>
      <c r="N130" s="398"/>
      <c r="O130" s="398"/>
      <c r="P130" s="398"/>
      <c r="Q130" s="398"/>
      <c r="R130" s="398"/>
    </row>
    <row r="131" spans="1:18">
      <c r="A131" s="381"/>
      <c r="B131" s="398"/>
      <c r="C131" s="398"/>
      <c r="D131" s="398"/>
      <c r="E131" s="398"/>
      <c r="F131" s="398"/>
      <c r="G131" s="398"/>
      <c r="H131" s="398"/>
      <c r="I131" s="398"/>
      <c r="J131" s="398"/>
      <c r="K131" s="398"/>
      <c r="L131" s="398"/>
      <c r="M131" s="398"/>
      <c r="N131" s="398"/>
      <c r="O131" s="398"/>
      <c r="P131" s="398"/>
      <c r="Q131" s="398"/>
      <c r="R131" s="398"/>
    </row>
    <row r="132" spans="1:18">
      <c r="A132" s="381"/>
      <c r="B132" s="398"/>
      <c r="C132" s="398"/>
      <c r="D132" s="398"/>
      <c r="E132" s="398"/>
      <c r="F132" s="398"/>
      <c r="G132" s="398"/>
      <c r="H132" s="398"/>
      <c r="I132" s="398"/>
      <c r="J132" s="398"/>
      <c r="K132" s="398"/>
      <c r="L132" s="398"/>
      <c r="M132" s="398"/>
      <c r="N132" s="398"/>
      <c r="O132" s="398"/>
      <c r="P132" s="398"/>
      <c r="Q132" s="398"/>
      <c r="R132" s="398"/>
    </row>
    <row r="133" spans="1:18">
      <c r="A133" s="381"/>
      <c r="B133" s="398"/>
      <c r="C133" s="398"/>
      <c r="D133" s="398"/>
      <c r="E133" s="398"/>
      <c r="F133" s="398"/>
      <c r="G133" s="398"/>
      <c r="H133" s="398"/>
      <c r="I133" s="398"/>
      <c r="J133" s="398"/>
      <c r="K133" s="398"/>
      <c r="L133" s="398"/>
      <c r="M133" s="398"/>
      <c r="N133" s="398"/>
      <c r="O133" s="398"/>
      <c r="P133" s="398"/>
      <c r="Q133" s="398"/>
      <c r="R133" s="398"/>
    </row>
    <row r="134" spans="1:18">
      <c r="A134" s="381"/>
      <c r="B134" s="398"/>
      <c r="C134" s="398"/>
      <c r="D134" s="398"/>
      <c r="E134" s="398"/>
      <c r="F134" s="398"/>
      <c r="G134" s="398"/>
      <c r="H134" s="398"/>
      <c r="I134" s="398"/>
      <c r="J134" s="398"/>
      <c r="K134" s="398"/>
      <c r="L134" s="398"/>
      <c r="M134" s="398"/>
      <c r="N134" s="398"/>
      <c r="O134" s="398"/>
      <c r="P134" s="398"/>
      <c r="Q134" s="398"/>
      <c r="R134" s="398"/>
    </row>
    <row r="135" spans="1:18">
      <c r="A135" s="381"/>
      <c r="B135" s="398"/>
      <c r="C135" s="398"/>
      <c r="D135" s="398"/>
      <c r="E135" s="398"/>
      <c r="F135" s="398"/>
      <c r="G135" s="398"/>
      <c r="H135" s="398"/>
      <c r="I135" s="398"/>
      <c r="J135" s="398"/>
      <c r="K135" s="398"/>
      <c r="L135" s="398"/>
      <c r="M135" s="398"/>
      <c r="N135" s="398"/>
      <c r="O135" s="398"/>
      <c r="P135" s="398"/>
      <c r="Q135" s="398"/>
      <c r="R135" s="398"/>
    </row>
    <row r="136" spans="1:18">
      <c r="A136" s="381"/>
      <c r="B136" s="398"/>
      <c r="C136" s="398"/>
      <c r="D136" s="398"/>
      <c r="E136" s="398"/>
      <c r="F136" s="398"/>
      <c r="G136" s="398"/>
      <c r="H136" s="398"/>
      <c r="I136" s="398"/>
      <c r="J136" s="398"/>
      <c r="K136" s="398"/>
      <c r="L136" s="398"/>
      <c r="M136" s="398"/>
      <c r="N136" s="398"/>
      <c r="O136" s="398"/>
      <c r="P136" s="398"/>
      <c r="Q136" s="398"/>
      <c r="R136" s="398"/>
    </row>
    <row r="137" spans="1:18">
      <c r="A137" s="381"/>
      <c r="B137" s="398"/>
      <c r="C137" s="398"/>
      <c r="D137" s="398"/>
      <c r="E137" s="398"/>
      <c r="F137" s="398"/>
      <c r="G137" s="398"/>
      <c r="H137" s="398"/>
      <c r="I137" s="398"/>
      <c r="J137" s="398"/>
      <c r="K137" s="398"/>
      <c r="L137" s="398"/>
      <c r="M137" s="398"/>
      <c r="N137" s="398"/>
      <c r="O137" s="398"/>
      <c r="P137" s="398"/>
      <c r="Q137" s="398"/>
      <c r="R137" s="398"/>
    </row>
    <row r="138" spans="1:18">
      <c r="A138" s="381"/>
      <c r="B138" s="398"/>
      <c r="C138" s="398"/>
      <c r="D138" s="398"/>
      <c r="E138" s="398"/>
      <c r="F138" s="398"/>
      <c r="G138" s="398"/>
      <c r="H138" s="398"/>
      <c r="I138" s="398"/>
      <c r="J138" s="398"/>
      <c r="K138" s="398"/>
      <c r="L138" s="398"/>
      <c r="M138" s="398"/>
      <c r="N138" s="398"/>
      <c r="O138" s="398"/>
      <c r="P138" s="398"/>
      <c r="Q138" s="398"/>
      <c r="R138" s="398"/>
    </row>
    <row r="139" spans="1:18">
      <c r="A139" s="381"/>
      <c r="B139" s="398"/>
      <c r="C139" s="398"/>
      <c r="D139" s="398"/>
      <c r="E139" s="398"/>
      <c r="F139" s="398"/>
      <c r="G139" s="398"/>
      <c r="H139" s="398"/>
      <c r="I139" s="398"/>
      <c r="J139" s="398"/>
      <c r="K139" s="398"/>
      <c r="L139" s="398"/>
      <c r="M139" s="398"/>
      <c r="N139" s="398"/>
      <c r="O139" s="398"/>
      <c r="P139" s="398"/>
      <c r="Q139" s="398"/>
      <c r="R139" s="398"/>
    </row>
    <row r="140" spans="1:18" ht="12.75" customHeight="1">
      <c r="A140" s="381"/>
      <c r="B140" s="398"/>
      <c r="C140" s="398"/>
      <c r="D140" s="398"/>
      <c r="E140" s="398"/>
      <c r="F140" s="398"/>
      <c r="G140" s="398"/>
      <c r="H140" s="398"/>
      <c r="I140" s="398"/>
      <c r="J140" s="398"/>
      <c r="K140" s="398"/>
      <c r="L140" s="398"/>
      <c r="M140" s="398"/>
      <c r="N140" s="398"/>
      <c r="O140" s="398"/>
      <c r="P140" s="398"/>
      <c r="Q140" s="398"/>
      <c r="R140" s="398"/>
    </row>
    <row r="141" spans="1:18">
      <c r="A141" s="381"/>
      <c r="B141" s="398"/>
      <c r="C141" s="398"/>
      <c r="D141" s="398"/>
      <c r="E141" s="398"/>
      <c r="F141" s="398"/>
      <c r="G141" s="398"/>
      <c r="H141" s="398"/>
      <c r="I141" s="398"/>
      <c r="J141" s="398"/>
      <c r="K141" s="398"/>
      <c r="L141" s="398"/>
      <c r="M141" s="398"/>
      <c r="N141" s="398"/>
      <c r="O141" s="398"/>
      <c r="P141" s="398"/>
      <c r="Q141" s="398"/>
      <c r="R141" s="398"/>
    </row>
    <row r="142" spans="1:18">
      <c r="A142" s="381"/>
      <c r="B142" s="398"/>
      <c r="C142" s="398"/>
      <c r="D142" s="398"/>
      <c r="E142" s="398"/>
      <c r="F142" s="398"/>
      <c r="G142" s="398"/>
      <c r="H142" s="398"/>
      <c r="I142" s="398"/>
      <c r="J142" s="398"/>
      <c r="K142" s="398"/>
      <c r="L142" s="398"/>
      <c r="M142" s="398"/>
      <c r="N142" s="398"/>
      <c r="O142" s="398"/>
      <c r="P142" s="398"/>
      <c r="Q142" s="398"/>
      <c r="R142" s="398"/>
    </row>
    <row r="143" spans="1:18">
      <c r="A143" s="381"/>
      <c r="B143" s="398"/>
      <c r="C143" s="398"/>
      <c r="D143" s="398"/>
      <c r="E143" s="398"/>
      <c r="F143" s="398"/>
      <c r="G143" s="398"/>
      <c r="H143" s="398"/>
      <c r="I143" s="398"/>
      <c r="J143" s="398"/>
      <c r="K143" s="398"/>
      <c r="L143" s="398"/>
      <c r="M143" s="398"/>
      <c r="N143" s="398"/>
      <c r="O143" s="398"/>
      <c r="P143" s="398"/>
      <c r="Q143" s="398"/>
      <c r="R143" s="398"/>
    </row>
    <row r="144" spans="1:18">
      <c r="A144" s="381"/>
      <c r="B144" s="398"/>
      <c r="C144" s="398"/>
      <c r="D144" s="398"/>
      <c r="E144" s="398"/>
      <c r="F144" s="398"/>
      <c r="G144" s="398"/>
      <c r="H144" s="398"/>
      <c r="I144" s="398"/>
      <c r="J144" s="398"/>
      <c r="K144" s="398"/>
      <c r="L144" s="398"/>
      <c r="M144" s="398"/>
      <c r="N144" s="398"/>
      <c r="O144" s="398"/>
      <c r="P144" s="398"/>
      <c r="Q144" s="398"/>
      <c r="R144" s="398"/>
    </row>
    <row r="145" spans="1:18">
      <c r="A145" s="381"/>
      <c r="B145" s="398"/>
      <c r="C145" s="398"/>
      <c r="D145" s="398"/>
      <c r="E145" s="398"/>
      <c r="F145" s="398"/>
      <c r="G145" s="398"/>
      <c r="H145" s="398"/>
      <c r="I145" s="398"/>
      <c r="J145" s="398"/>
      <c r="K145" s="398"/>
      <c r="L145" s="398"/>
      <c r="M145" s="398"/>
      <c r="N145" s="398"/>
      <c r="O145" s="398"/>
      <c r="P145" s="398"/>
      <c r="Q145" s="398"/>
      <c r="R145" s="398"/>
    </row>
    <row r="146" spans="1:18">
      <c r="A146" s="381"/>
      <c r="B146" s="398"/>
      <c r="C146" s="398"/>
      <c r="D146" s="398"/>
      <c r="E146" s="398"/>
      <c r="F146" s="398"/>
      <c r="G146" s="398"/>
      <c r="H146" s="398"/>
      <c r="I146" s="398"/>
      <c r="J146" s="398"/>
      <c r="K146" s="398"/>
      <c r="L146" s="398"/>
      <c r="M146" s="398"/>
      <c r="N146" s="398"/>
      <c r="O146" s="398"/>
      <c r="P146" s="398"/>
      <c r="Q146" s="398"/>
      <c r="R146" s="398"/>
    </row>
    <row r="147" spans="1:18">
      <c r="A147" s="381"/>
      <c r="B147" s="398"/>
      <c r="C147" s="398"/>
      <c r="D147" s="398"/>
      <c r="E147" s="398"/>
      <c r="F147" s="398"/>
      <c r="G147" s="398"/>
      <c r="H147" s="398"/>
      <c r="I147" s="398"/>
      <c r="J147" s="398"/>
      <c r="K147" s="398"/>
      <c r="L147" s="398"/>
      <c r="M147" s="398"/>
      <c r="N147" s="398"/>
      <c r="O147" s="398"/>
      <c r="P147" s="398"/>
      <c r="Q147" s="398"/>
      <c r="R147" s="398"/>
    </row>
    <row r="148" spans="1:18">
      <c r="A148" s="381"/>
      <c r="B148" s="398"/>
      <c r="C148" s="398"/>
      <c r="D148" s="398"/>
      <c r="E148" s="398"/>
      <c r="F148" s="398"/>
      <c r="G148" s="398"/>
      <c r="H148" s="398"/>
      <c r="I148" s="398"/>
      <c r="J148" s="398"/>
      <c r="K148" s="398"/>
      <c r="L148" s="398"/>
      <c r="M148" s="398"/>
      <c r="N148" s="398"/>
      <c r="O148" s="398"/>
      <c r="P148" s="398"/>
      <c r="Q148" s="398"/>
      <c r="R148" s="398"/>
    </row>
    <row r="149" spans="1:18">
      <c r="A149" s="381"/>
      <c r="B149" s="398"/>
      <c r="C149" s="398"/>
      <c r="D149" s="398"/>
      <c r="E149" s="398"/>
      <c r="F149" s="398"/>
      <c r="G149" s="398"/>
      <c r="H149" s="398"/>
      <c r="I149" s="398"/>
      <c r="J149" s="398"/>
      <c r="K149" s="398"/>
      <c r="L149" s="398"/>
      <c r="M149" s="398"/>
      <c r="N149" s="398"/>
      <c r="O149" s="398"/>
      <c r="P149" s="398"/>
      <c r="Q149" s="398"/>
      <c r="R149" s="398"/>
    </row>
    <row r="150" spans="1:18">
      <c r="A150" s="381"/>
      <c r="B150" s="398"/>
      <c r="C150" s="398"/>
      <c r="D150" s="398"/>
      <c r="E150" s="398"/>
      <c r="F150" s="398"/>
      <c r="G150" s="398"/>
      <c r="H150" s="398"/>
      <c r="I150" s="398"/>
      <c r="J150" s="398"/>
      <c r="K150" s="398"/>
      <c r="L150" s="398"/>
      <c r="M150" s="398"/>
      <c r="N150" s="398"/>
      <c r="O150" s="398"/>
      <c r="P150" s="398"/>
      <c r="Q150" s="398"/>
      <c r="R150" s="398"/>
    </row>
    <row r="151" spans="1:18">
      <c r="A151" s="381"/>
      <c r="B151" s="398"/>
      <c r="C151" s="398"/>
      <c r="D151" s="398"/>
      <c r="E151" s="398"/>
      <c r="F151" s="398"/>
      <c r="G151" s="398"/>
      <c r="H151" s="398"/>
      <c r="I151" s="398"/>
      <c r="J151" s="398"/>
      <c r="K151" s="398"/>
      <c r="L151" s="398"/>
      <c r="M151" s="398"/>
      <c r="N151" s="398"/>
      <c r="O151" s="398"/>
      <c r="P151" s="398"/>
      <c r="Q151" s="398"/>
      <c r="R151" s="398"/>
    </row>
    <row r="152" spans="1:18">
      <c r="A152" s="381"/>
      <c r="B152" s="398"/>
      <c r="C152" s="398"/>
      <c r="D152" s="398"/>
      <c r="E152" s="398"/>
      <c r="F152" s="398"/>
      <c r="G152" s="398"/>
      <c r="H152" s="398"/>
      <c r="I152" s="398"/>
      <c r="J152" s="398"/>
      <c r="K152" s="398"/>
      <c r="L152" s="398"/>
      <c r="M152" s="398"/>
      <c r="N152" s="398"/>
      <c r="O152" s="398"/>
      <c r="P152" s="398"/>
      <c r="Q152" s="398"/>
      <c r="R152" s="398"/>
    </row>
    <row r="153" spans="1:18">
      <c r="A153" s="381"/>
      <c r="B153" s="398"/>
      <c r="C153" s="398"/>
      <c r="D153" s="398"/>
      <c r="E153" s="398"/>
      <c r="F153" s="398"/>
      <c r="G153" s="398"/>
      <c r="H153" s="398"/>
      <c r="I153" s="398"/>
      <c r="J153" s="398"/>
      <c r="K153" s="398"/>
      <c r="L153" s="398"/>
      <c r="M153" s="398"/>
      <c r="N153" s="398"/>
      <c r="O153" s="398"/>
      <c r="P153" s="398"/>
      <c r="Q153" s="398"/>
      <c r="R153" s="398"/>
    </row>
    <row r="154" spans="1:18">
      <c r="A154" s="381"/>
      <c r="B154" s="398"/>
      <c r="C154" s="398"/>
      <c r="D154" s="398"/>
      <c r="E154" s="398"/>
      <c r="F154" s="398"/>
      <c r="G154" s="398"/>
      <c r="H154" s="398"/>
      <c r="I154" s="398"/>
      <c r="J154" s="398"/>
      <c r="K154" s="398"/>
      <c r="L154" s="398"/>
      <c r="M154" s="398"/>
      <c r="N154" s="398"/>
      <c r="O154" s="398"/>
      <c r="P154" s="398"/>
      <c r="Q154" s="398"/>
      <c r="R154" s="398"/>
    </row>
    <row r="155" spans="1:18">
      <c r="A155" s="381"/>
      <c r="B155" s="398"/>
      <c r="C155" s="398"/>
      <c r="D155" s="398"/>
      <c r="E155" s="398"/>
      <c r="F155" s="398"/>
      <c r="G155" s="398"/>
      <c r="H155" s="398"/>
      <c r="I155" s="398"/>
      <c r="J155" s="398"/>
      <c r="K155" s="398"/>
      <c r="L155" s="398"/>
      <c r="M155" s="398"/>
      <c r="N155" s="398"/>
      <c r="O155" s="398"/>
      <c r="P155" s="398"/>
      <c r="Q155" s="398"/>
      <c r="R155" s="398"/>
    </row>
    <row r="156" spans="1:18">
      <c r="A156" s="381"/>
      <c r="B156" s="398"/>
      <c r="C156" s="398"/>
      <c r="D156" s="398"/>
      <c r="E156" s="398"/>
      <c r="F156" s="398"/>
      <c r="G156" s="398"/>
      <c r="H156" s="398"/>
      <c r="I156" s="398"/>
      <c r="J156" s="398"/>
      <c r="K156" s="398"/>
      <c r="L156" s="398"/>
      <c r="M156" s="398"/>
      <c r="N156" s="398"/>
      <c r="O156" s="398"/>
      <c r="P156" s="398"/>
      <c r="Q156" s="398"/>
      <c r="R156" s="398"/>
    </row>
    <row r="157" spans="1:18">
      <c r="A157" s="381"/>
      <c r="B157" s="398"/>
      <c r="C157" s="398"/>
      <c r="D157" s="398"/>
      <c r="E157" s="398"/>
      <c r="F157" s="398"/>
      <c r="G157" s="398"/>
      <c r="H157" s="398"/>
      <c r="I157" s="398"/>
      <c r="J157" s="398"/>
      <c r="K157" s="398"/>
      <c r="L157" s="398"/>
      <c r="M157" s="398"/>
      <c r="N157" s="398"/>
      <c r="O157" s="398"/>
      <c r="P157" s="398"/>
      <c r="Q157" s="398"/>
      <c r="R157" s="398"/>
    </row>
    <row r="158" spans="1:18">
      <c r="A158" s="381"/>
      <c r="B158" s="398"/>
      <c r="C158" s="398"/>
      <c r="D158" s="398"/>
      <c r="E158" s="398"/>
      <c r="F158" s="398"/>
      <c r="G158" s="398"/>
      <c r="H158" s="398"/>
      <c r="I158" s="398"/>
      <c r="J158" s="398"/>
      <c r="K158" s="398"/>
      <c r="L158" s="398"/>
      <c r="M158" s="398"/>
      <c r="N158" s="398"/>
      <c r="O158" s="398"/>
      <c r="P158" s="398"/>
      <c r="Q158" s="398"/>
      <c r="R158" s="398"/>
    </row>
    <row r="159" spans="1:18">
      <c r="A159" s="381"/>
      <c r="B159" s="398"/>
      <c r="C159" s="398"/>
      <c r="D159" s="398"/>
      <c r="E159" s="398"/>
      <c r="F159" s="398"/>
      <c r="G159" s="398"/>
      <c r="H159" s="398"/>
      <c r="I159" s="398"/>
      <c r="J159" s="398"/>
      <c r="K159" s="398"/>
      <c r="L159" s="398"/>
      <c r="M159" s="398"/>
      <c r="N159" s="398"/>
      <c r="O159" s="398"/>
      <c r="P159" s="398"/>
      <c r="Q159" s="398"/>
      <c r="R159" s="398"/>
    </row>
    <row r="160" spans="1:18">
      <c r="A160" s="381"/>
      <c r="B160" s="398"/>
      <c r="C160" s="398"/>
      <c r="D160" s="398"/>
      <c r="E160" s="398"/>
      <c r="F160" s="398"/>
      <c r="G160" s="398"/>
      <c r="H160" s="398"/>
      <c r="I160" s="398"/>
      <c r="J160" s="398"/>
      <c r="K160" s="398"/>
      <c r="L160" s="398"/>
      <c r="M160" s="398"/>
      <c r="N160" s="398"/>
      <c r="O160" s="398"/>
      <c r="P160" s="398"/>
      <c r="Q160" s="398"/>
      <c r="R160" s="398"/>
    </row>
    <row r="161" spans="1:19">
      <c r="A161" s="381"/>
      <c r="B161" s="398"/>
      <c r="C161" s="398"/>
      <c r="D161" s="398"/>
      <c r="E161" s="398"/>
      <c r="F161" s="398"/>
      <c r="G161" s="398"/>
      <c r="H161" s="398"/>
      <c r="I161" s="398"/>
      <c r="J161" s="398"/>
      <c r="K161" s="398"/>
      <c r="L161" s="398"/>
      <c r="M161" s="398"/>
      <c r="N161" s="398"/>
      <c r="O161" s="398"/>
      <c r="P161" s="398"/>
      <c r="Q161" s="398"/>
      <c r="R161" s="398"/>
      <c r="S161" s="299"/>
    </row>
    <row r="162" spans="1:19">
      <c r="A162" s="381"/>
      <c r="B162" s="398"/>
      <c r="C162" s="398"/>
      <c r="D162" s="398"/>
      <c r="E162" s="398"/>
      <c r="F162" s="398"/>
      <c r="G162" s="398"/>
      <c r="H162" s="398"/>
      <c r="I162" s="398"/>
      <c r="J162" s="398"/>
      <c r="K162" s="398"/>
      <c r="L162" s="398"/>
      <c r="M162" s="398"/>
      <c r="N162" s="398"/>
      <c r="O162" s="398"/>
      <c r="P162" s="398"/>
      <c r="Q162" s="398"/>
      <c r="R162" s="398"/>
      <c r="S162" s="299"/>
    </row>
    <row r="163" spans="1:19">
      <c r="A163" s="381"/>
      <c r="B163" s="398"/>
      <c r="C163" s="398"/>
      <c r="D163" s="398"/>
      <c r="E163" s="398"/>
      <c r="F163" s="398"/>
      <c r="G163" s="398"/>
      <c r="H163" s="398"/>
      <c r="I163" s="398"/>
      <c r="J163" s="398"/>
      <c r="K163" s="398"/>
      <c r="L163" s="398"/>
      <c r="M163" s="398"/>
      <c r="N163" s="398"/>
      <c r="O163" s="398"/>
      <c r="P163" s="398"/>
      <c r="Q163" s="398"/>
      <c r="R163" s="398"/>
      <c r="S163" s="299"/>
    </row>
    <row r="164" spans="1:19">
      <c r="A164" s="381"/>
      <c r="B164" s="398"/>
      <c r="C164" s="398"/>
      <c r="D164" s="398"/>
      <c r="E164" s="398"/>
      <c r="F164" s="398"/>
      <c r="G164" s="398"/>
      <c r="H164" s="398"/>
      <c r="I164" s="398"/>
      <c r="J164" s="398"/>
      <c r="K164" s="398"/>
      <c r="L164" s="398"/>
      <c r="M164" s="398"/>
      <c r="N164" s="398"/>
      <c r="O164" s="398"/>
      <c r="P164" s="398"/>
      <c r="Q164" s="398"/>
      <c r="R164" s="398"/>
      <c r="S164" s="299"/>
    </row>
    <row r="165" spans="1:19">
      <c r="A165" s="381"/>
      <c r="B165" s="381"/>
      <c r="C165" s="381"/>
      <c r="D165" s="381"/>
      <c r="E165" s="381"/>
      <c r="F165" s="381"/>
      <c r="G165" s="381"/>
      <c r="H165" s="381"/>
      <c r="I165" s="381"/>
      <c r="J165" s="381"/>
      <c r="K165" s="381"/>
      <c r="L165" s="381"/>
      <c r="M165" s="381"/>
      <c r="N165" s="381"/>
      <c r="O165" s="381"/>
      <c r="P165" s="381"/>
      <c r="Q165" s="381"/>
      <c r="R165" s="381"/>
      <c r="S165" s="299"/>
    </row>
    <row r="166" spans="1:19">
      <c r="A166" s="381"/>
      <c r="B166" s="381"/>
      <c r="C166" s="381"/>
      <c r="D166" s="381"/>
      <c r="E166" s="381"/>
      <c r="F166" s="381"/>
      <c r="G166" s="381"/>
      <c r="H166" s="381"/>
      <c r="I166" s="381"/>
      <c r="J166" s="381"/>
      <c r="K166" s="381"/>
      <c r="L166" s="381"/>
      <c r="M166" s="381"/>
      <c r="N166" s="381"/>
      <c r="O166" s="381"/>
      <c r="P166" s="381"/>
      <c r="Q166" s="381"/>
      <c r="R166" s="381"/>
      <c r="S166" s="299"/>
    </row>
    <row r="167" spans="1:19" hidden="1">
      <c r="A167" s="381"/>
      <c r="B167" s="381"/>
      <c r="C167" s="381"/>
      <c r="D167" s="381"/>
      <c r="E167" s="381"/>
      <c r="F167" s="381"/>
      <c r="G167" s="381"/>
      <c r="H167" s="381"/>
      <c r="I167" s="381"/>
      <c r="J167" s="381"/>
      <c r="K167" s="381"/>
      <c r="L167" s="381"/>
      <c r="M167" s="381"/>
      <c r="N167" s="381"/>
      <c r="O167" s="381"/>
      <c r="P167" s="381"/>
      <c r="Q167" s="381"/>
      <c r="R167" s="381"/>
      <c r="S167" s="299"/>
    </row>
    <row r="168" spans="1:19" hidden="1">
      <c r="A168" s="381"/>
      <c r="B168" s="381"/>
      <c r="C168" s="381"/>
      <c r="D168" s="381"/>
      <c r="E168" s="381"/>
      <c r="F168" s="381"/>
      <c r="G168" s="381"/>
      <c r="H168" s="381"/>
      <c r="I168" s="381"/>
      <c r="J168" s="381"/>
      <c r="K168" s="381"/>
      <c r="L168" s="381"/>
      <c r="M168" s="381"/>
      <c r="N168" s="381"/>
      <c r="O168" s="381"/>
      <c r="P168" s="381"/>
      <c r="Q168" s="381"/>
      <c r="R168" s="381"/>
      <c r="S168" s="299"/>
    </row>
    <row r="169" spans="1:19" hidden="1">
      <c r="A169" s="381"/>
      <c r="B169" s="381"/>
      <c r="C169" s="381"/>
      <c r="D169" s="381"/>
      <c r="E169" s="381"/>
      <c r="F169" s="381"/>
      <c r="G169" s="381"/>
      <c r="H169" s="381"/>
      <c r="I169" s="381"/>
      <c r="J169" s="381"/>
      <c r="K169" s="381"/>
      <c r="L169" s="381"/>
      <c r="M169" s="381"/>
      <c r="N169" s="381"/>
      <c r="O169" s="381"/>
      <c r="P169" s="381"/>
      <c r="Q169" s="381"/>
      <c r="R169" s="381"/>
      <c r="S169" s="299"/>
    </row>
    <row r="170" spans="1:19" hidden="1">
      <c r="A170" s="381"/>
      <c r="B170" s="461" t="s">
        <v>745</v>
      </c>
      <c r="C170" s="552"/>
      <c r="D170" s="552"/>
      <c r="E170" s="552"/>
      <c r="F170" s="552"/>
      <c r="G170" s="552"/>
      <c r="H170" s="552"/>
      <c r="I170" s="552"/>
      <c r="J170" s="381"/>
      <c r="K170" s="381"/>
      <c r="L170" s="381"/>
      <c r="M170" s="381"/>
      <c r="N170" s="381"/>
      <c r="O170" s="381"/>
      <c r="P170" s="381"/>
      <c r="Q170" s="381"/>
      <c r="R170" s="381"/>
      <c r="S170" s="299"/>
    </row>
    <row r="171" spans="1:19" ht="15.75" hidden="1">
      <c r="A171" s="381"/>
      <c r="B171" s="476" t="s">
        <v>717</v>
      </c>
      <c r="C171" s="553" t="s">
        <v>746</v>
      </c>
      <c r="D171" s="554"/>
      <c r="E171" s="553"/>
      <c r="F171" s="554"/>
      <c r="G171" s="555"/>
      <c r="H171" s="555"/>
      <c r="I171" s="556"/>
      <c r="J171" s="553" t="s">
        <v>746</v>
      </c>
      <c r="K171" s="554"/>
      <c r="L171" s="553"/>
      <c r="M171" s="553"/>
      <c r="N171" s="554"/>
      <c r="O171" s="554"/>
      <c r="P171" s="553"/>
      <c r="Q171" s="553"/>
      <c r="R171" s="554"/>
      <c r="S171" s="299"/>
    </row>
    <row r="172" spans="1:19" ht="16.5" hidden="1" thickBot="1">
      <c r="A172" s="381"/>
      <c r="B172" s="479" t="s">
        <v>718</v>
      </c>
      <c r="C172" s="557">
        <v>71</v>
      </c>
      <c r="D172" s="558">
        <v>72</v>
      </c>
      <c r="E172" s="557">
        <v>74</v>
      </c>
      <c r="F172" s="270" t="s">
        <v>8</v>
      </c>
      <c r="G172" s="557" t="s">
        <v>9</v>
      </c>
      <c r="H172" s="558" t="s">
        <v>10</v>
      </c>
      <c r="I172" s="557" t="s">
        <v>11</v>
      </c>
      <c r="J172" s="557" t="s">
        <v>12</v>
      </c>
      <c r="K172" s="557" t="s">
        <v>13</v>
      </c>
      <c r="L172" s="558" t="s">
        <v>14</v>
      </c>
      <c r="M172" s="558" t="s">
        <v>663</v>
      </c>
      <c r="N172" s="557" t="s">
        <v>16</v>
      </c>
      <c r="O172" s="557" t="s">
        <v>665</v>
      </c>
      <c r="P172" s="558" t="s">
        <v>18</v>
      </c>
      <c r="Q172" s="558" t="s">
        <v>667</v>
      </c>
      <c r="R172" s="559">
        <v>620</v>
      </c>
      <c r="S172" s="559">
        <v>621</v>
      </c>
    </row>
    <row r="173" spans="1:19" hidden="1">
      <c r="A173" s="381"/>
      <c r="B173" s="560">
        <v>1</v>
      </c>
      <c r="C173" s="561">
        <v>86.91</v>
      </c>
      <c r="D173" s="271">
        <v>93.49</v>
      </c>
      <c r="E173" s="561">
        <v>82.27</v>
      </c>
      <c r="F173" s="271">
        <v>103.96000000000001</v>
      </c>
      <c r="G173" s="561">
        <v>89.08</v>
      </c>
      <c r="H173" s="271">
        <v>117.04</v>
      </c>
      <c r="I173" s="561">
        <v>114.42</v>
      </c>
      <c r="J173" s="271">
        <v>109.05</v>
      </c>
      <c r="K173" s="561">
        <v>135.65</v>
      </c>
      <c r="L173" s="271">
        <v>126.3</v>
      </c>
      <c r="M173" s="271">
        <v>114.42</v>
      </c>
      <c r="N173" s="561">
        <v>96.600000000000009</v>
      </c>
      <c r="O173" s="561">
        <v>113.55</v>
      </c>
      <c r="P173" s="271">
        <v>111.22</v>
      </c>
      <c r="Q173" s="271">
        <v>97.22</v>
      </c>
      <c r="R173" s="561">
        <v>85.58</v>
      </c>
      <c r="S173" s="271">
        <v>94.49</v>
      </c>
    </row>
    <row r="174" spans="1:19" hidden="1">
      <c r="A174" s="381"/>
      <c r="B174" s="560">
        <v>2</v>
      </c>
      <c r="C174" s="561">
        <v>93.460000000000008</v>
      </c>
      <c r="D174" s="271">
        <v>102.72</v>
      </c>
      <c r="E174" s="561">
        <v>91.52</v>
      </c>
      <c r="F174" s="271">
        <v>121.44</v>
      </c>
      <c r="G174" s="561">
        <v>102.35000000000001</v>
      </c>
      <c r="H174" s="271">
        <v>136.74</v>
      </c>
      <c r="I174" s="561">
        <v>140.68</v>
      </c>
      <c r="J174" s="271">
        <v>127.48</v>
      </c>
      <c r="K174" s="561">
        <v>162.18</v>
      </c>
      <c r="L174" s="271">
        <v>158.09</v>
      </c>
      <c r="M174" s="271">
        <v>148.08000000000001</v>
      </c>
      <c r="N174" s="561">
        <v>109.79</v>
      </c>
      <c r="O174" s="561">
        <v>126.54</v>
      </c>
      <c r="P174" s="271">
        <v>129.22</v>
      </c>
      <c r="Q174" s="271">
        <v>115.23</v>
      </c>
      <c r="R174" s="561">
        <v>98.850000000000009</v>
      </c>
      <c r="S174" s="271">
        <v>116.39</v>
      </c>
    </row>
    <row r="175" spans="1:19" hidden="1">
      <c r="A175" s="381"/>
      <c r="B175" s="560">
        <v>3</v>
      </c>
      <c r="C175" s="561">
        <v>100.65</v>
      </c>
      <c r="D175" s="271">
        <v>112.04</v>
      </c>
      <c r="E175" s="561">
        <v>104.7</v>
      </c>
      <c r="F175" s="271">
        <v>142.02000000000001</v>
      </c>
      <c r="G175" s="561">
        <v>114.27</v>
      </c>
      <c r="H175" s="271">
        <v>153.80000000000001</v>
      </c>
      <c r="I175" s="561">
        <v>158.95000000000002</v>
      </c>
      <c r="J175" s="271">
        <v>144.51</v>
      </c>
      <c r="K175" s="561">
        <v>183.09</v>
      </c>
      <c r="L175" s="271">
        <v>189.32</v>
      </c>
      <c r="M175" s="271">
        <v>167.73</v>
      </c>
      <c r="N175" s="561">
        <v>131.41</v>
      </c>
      <c r="O175" s="561">
        <v>149.95000000000002</v>
      </c>
      <c r="P175" s="271">
        <v>146.09</v>
      </c>
      <c r="Q175" s="271">
        <v>131.34</v>
      </c>
      <c r="R175" s="561">
        <v>110.77</v>
      </c>
      <c r="S175" s="271">
        <v>130.06</v>
      </c>
    </row>
    <row r="176" spans="1:19" hidden="1">
      <c r="A176" s="381"/>
      <c r="B176" s="560">
        <v>4</v>
      </c>
      <c r="C176" s="561">
        <v>107.37</v>
      </c>
      <c r="D176" s="271">
        <v>122.04</v>
      </c>
      <c r="E176" s="561">
        <v>110.44</v>
      </c>
      <c r="F176" s="271">
        <v>160.51</v>
      </c>
      <c r="G176" s="561">
        <v>126.08</v>
      </c>
      <c r="H176" s="271">
        <v>169.65</v>
      </c>
      <c r="I176" s="561">
        <v>175.20000000000002</v>
      </c>
      <c r="J176" s="271">
        <v>163.59</v>
      </c>
      <c r="K176" s="561">
        <v>213.72</v>
      </c>
      <c r="L176" s="271">
        <v>236</v>
      </c>
      <c r="M176" s="271">
        <v>214.35</v>
      </c>
      <c r="N176" s="561">
        <v>147.62</v>
      </c>
      <c r="O176" s="561">
        <v>158.87</v>
      </c>
      <c r="P176" s="271">
        <v>160.78</v>
      </c>
      <c r="Q176" s="271">
        <v>148.22</v>
      </c>
      <c r="R176" s="561">
        <v>122.58</v>
      </c>
      <c r="S176" s="271">
        <v>145.61000000000001</v>
      </c>
    </row>
    <row r="177" spans="1:19" hidden="1">
      <c r="A177" s="381"/>
      <c r="B177" s="560">
        <v>5</v>
      </c>
      <c r="C177" s="561">
        <v>122.43</v>
      </c>
      <c r="D177" s="271">
        <v>141.24</v>
      </c>
      <c r="E177" s="561">
        <v>128.31</v>
      </c>
      <c r="F177" s="271">
        <v>190.32</v>
      </c>
      <c r="G177" s="561">
        <v>137.74</v>
      </c>
      <c r="H177" s="271">
        <v>201.16</v>
      </c>
      <c r="I177" s="561">
        <v>200.36</v>
      </c>
      <c r="J177" s="271">
        <v>188.61</v>
      </c>
      <c r="K177" s="561">
        <v>235.01</v>
      </c>
      <c r="L177" s="271">
        <v>266.10000000000002</v>
      </c>
      <c r="M177" s="271">
        <v>242.79</v>
      </c>
      <c r="N177" s="561">
        <v>177.73</v>
      </c>
      <c r="O177" s="561">
        <v>179.79</v>
      </c>
      <c r="P177" s="271">
        <v>181.29</v>
      </c>
      <c r="Q177" s="271">
        <v>174.65</v>
      </c>
      <c r="R177" s="561">
        <v>134.24</v>
      </c>
      <c r="S177" s="271">
        <v>157.52000000000001</v>
      </c>
    </row>
    <row r="178" spans="1:19" hidden="1">
      <c r="A178" s="381"/>
      <c r="B178" s="560">
        <v>6</v>
      </c>
      <c r="C178" s="561">
        <v>126.81</v>
      </c>
      <c r="D178" s="271">
        <v>144.80000000000001</v>
      </c>
      <c r="E178" s="561">
        <v>134.78</v>
      </c>
      <c r="F178" s="271">
        <v>202.73000000000002</v>
      </c>
      <c r="G178" s="561">
        <v>153.86000000000001</v>
      </c>
      <c r="H178" s="271">
        <v>213.78</v>
      </c>
      <c r="I178" s="561">
        <v>217.26</v>
      </c>
      <c r="J178" s="271">
        <v>206.34</v>
      </c>
      <c r="K178" s="561">
        <v>274.84000000000003</v>
      </c>
      <c r="L178" s="271">
        <v>299.24</v>
      </c>
      <c r="M178" s="271">
        <v>281.92</v>
      </c>
      <c r="N178" s="561">
        <v>191.69</v>
      </c>
      <c r="O178" s="561">
        <v>197.74</v>
      </c>
      <c r="P178" s="271">
        <v>197.51</v>
      </c>
      <c r="Q178" s="271">
        <v>188.44</v>
      </c>
      <c r="R178" s="561">
        <v>150.36000000000001</v>
      </c>
      <c r="S178" s="271">
        <v>188.79</v>
      </c>
    </row>
    <row r="179" spans="1:19" hidden="1">
      <c r="A179" s="381"/>
      <c r="B179" s="560">
        <v>7</v>
      </c>
      <c r="C179" s="561">
        <v>131.77000000000001</v>
      </c>
      <c r="D179" s="271">
        <v>150.39000000000001</v>
      </c>
      <c r="E179" s="561">
        <v>150.11000000000001</v>
      </c>
      <c r="F179" s="271">
        <v>213.43</v>
      </c>
      <c r="G179" s="561">
        <v>164.73</v>
      </c>
      <c r="H179" s="271">
        <v>229.95000000000002</v>
      </c>
      <c r="I179" s="561">
        <v>239.02</v>
      </c>
      <c r="J179" s="271">
        <v>224.48000000000002</v>
      </c>
      <c r="K179" s="561">
        <v>297.26</v>
      </c>
      <c r="L179" s="271">
        <v>332.2</v>
      </c>
      <c r="M179" s="271">
        <v>295.22000000000003</v>
      </c>
      <c r="N179" s="561">
        <v>196.06</v>
      </c>
      <c r="O179" s="561">
        <v>218.73000000000002</v>
      </c>
      <c r="P179" s="271">
        <v>221.32</v>
      </c>
      <c r="Q179" s="271">
        <v>192.29</v>
      </c>
      <c r="R179" s="561">
        <v>161.22999999999999</v>
      </c>
      <c r="S179" s="271">
        <v>196.37</v>
      </c>
    </row>
    <row r="180" spans="1:19" hidden="1">
      <c r="A180" s="381"/>
      <c r="B180" s="560">
        <v>8</v>
      </c>
      <c r="C180" s="561">
        <v>137.83000000000001</v>
      </c>
      <c r="D180" s="271">
        <v>155.47</v>
      </c>
      <c r="E180" s="561">
        <v>162.47</v>
      </c>
      <c r="F180" s="271">
        <v>218.59</v>
      </c>
      <c r="G180" s="561">
        <v>168.99</v>
      </c>
      <c r="H180" s="271">
        <v>250.37</v>
      </c>
      <c r="I180" s="561">
        <v>255.85</v>
      </c>
      <c r="J180" s="271">
        <v>241.76</v>
      </c>
      <c r="K180" s="561">
        <v>338.34000000000003</v>
      </c>
      <c r="L180" s="271">
        <v>341.79</v>
      </c>
      <c r="M180" s="271">
        <v>329.86</v>
      </c>
      <c r="N180" s="561">
        <v>204.16</v>
      </c>
      <c r="O180" s="561">
        <v>239.55</v>
      </c>
      <c r="P180" s="271">
        <v>229.79</v>
      </c>
      <c r="Q180" s="271">
        <v>197.59</v>
      </c>
      <c r="R180" s="561">
        <v>165.49</v>
      </c>
      <c r="S180" s="271">
        <v>224.69</v>
      </c>
    </row>
    <row r="181" spans="1:19" hidden="1">
      <c r="A181" s="381"/>
      <c r="B181" s="560">
        <v>9</v>
      </c>
      <c r="C181" s="561">
        <v>139.1</v>
      </c>
      <c r="D181" s="271">
        <v>163.06</v>
      </c>
      <c r="E181" s="561">
        <v>163.24</v>
      </c>
      <c r="F181" s="271">
        <v>225.95000000000002</v>
      </c>
      <c r="G181" s="561">
        <v>177.06</v>
      </c>
      <c r="H181" s="271">
        <v>256.74</v>
      </c>
      <c r="I181" s="561">
        <v>273.48</v>
      </c>
      <c r="J181" s="271">
        <v>255.26000000000002</v>
      </c>
      <c r="K181" s="561">
        <v>365.41</v>
      </c>
      <c r="L181" s="271">
        <v>376.27</v>
      </c>
      <c r="M181" s="271">
        <v>378.76</v>
      </c>
      <c r="N181" s="561">
        <v>207.58</v>
      </c>
      <c r="O181" s="561">
        <v>258.25</v>
      </c>
      <c r="P181" s="271">
        <v>242.44</v>
      </c>
      <c r="Q181" s="271">
        <v>222.63</v>
      </c>
      <c r="R181" s="561">
        <v>173.56</v>
      </c>
      <c r="S181" s="271">
        <v>239.31</v>
      </c>
    </row>
    <row r="182" spans="1:19" hidden="1">
      <c r="A182" s="381"/>
      <c r="B182" s="560">
        <v>10</v>
      </c>
      <c r="C182" s="561">
        <v>143.33000000000001</v>
      </c>
      <c r="D182" s="271">
        <v>165.79</v>
      </c>
      <c r="E182" s="561">
        <v>166.3</v>
      </c>
      <c r="F182" s="271">
        <v>228.05</v>
      </c>
      <c r="G182" s="561">
        <v>180.46</v>
      </c>
      <c r="H182" s="271">
        <v>260.42</v>
      </c>
      <c r="I182" s="561">
        <v>274.34000000000003</v>
      </c>
      <c r="J182" s="271">
        <v>256.03000000000003</v>
      </c>
      <c r="K182" s="561">
        <v>370.66</v>
      </c>
      <c r="L182" s="271">
        <v>377.04</v>
      </c>
      <c r="M182" s="271">
        <v>379.82</v>
      </c>
      <c r="N182" s="561">
        <v>220.88</v>
      </c>
      <c r="O182" s="561">
        <v>266.83</v>
      </c>
      <c r="P182" s="271">
        <v>260</v>
      </c>
      <c r="Q182" s="271">
        <v>224.70000000000002</v>
      </c>
      <c r="R182" s="561">
        <v>176.96</v>
      </c>
      <c r="S182" s="271">
        <v>254.48000000000002</v>
      </c>
    </row>
    <row r="183" spans="1:19" hidden="1">
      <c r="A183" s="381"/>
      <c r="B183" s="560">
        <v>11</v>
      </c>
      <c r="C183" s="561">
        <v>146.66</v>
      </c>
      <c r="D183" s="271">
        <v>168.15</v>
      </c>
      <c r="E183" s="561">
        <v>185.3</v>
      </c>
      <c r="F183" s="271">
        <v>230.38</v>
      </c>
      <c r="G183" s="561">
        <v>187.22</v>
      </c>
      <c r="H183" s="271">
        <v>262.72000000000003</v>
      </c>
      <c r="I183" s="561">
        <v>277.83</v>
      </c>
      <c r="J183" s="271">
        <v>259.89</v>
      </c>
      <c r="K183" s="561">
        <v>385.48</v>
      </c>
      <c r="L183" s="271">
        <v>377.81</v>
      </c>
      <c r="M183" s="271">
        <v>390.36</v>
      </c>
      <c r="N183" s="561">
        <v>224.72</v>
      </c>
      <c r="O183" s="561">
        <v>274.61</v>
      </c>
      <c r="P183" s="271">
        <v>263.97000000000003</v>
      </c>
      <c r="Q183" s="271">
        <v>227.97</v>
      </c>
      <c r="R183" s="561">
        <v>183.72</v>
      </c>
      <c r="S183" s="271">
        <v>259.07</v>
      </c>
    </row>
    <row r="184" spans="1:19" hidden="1">
      <c r="A184" s="381"/>
      <c r="B184" s="560">
        <v>12</v>
      </c>
      <c r="C184" s="561">
        <v>148.20000000000002</v>
      </c>
      <c r="D184" s="271">
        <v>170.98</v>
      </c>
      <c r="E184" s="561">
        <v>186.07</v>
      </c>
      <c r="F184" s="271">
        <v>232.41</v>
      </c>
      <c r="G184" s="561">
        <v>192.63</v>
      </c>
      <c r="H184" s="271">
        <v>266.31</v>
      </c>
      <c r="I184" s="561">
        <v>283.16000000000003</v>
      </c>
      <c r="J184" s="271">
        <v>262.35000000000002</v>
      </c>
      <c r="K184" s="561">
        <v>392.45</v>
      </c>
      <c r="L184" s="271">
        <v>382.77</v>
      </c>
      <c r="M184" s="271">
        <v>394.41</v>
      </c>
      <c r="N184" s="561">
        <v>225.49</v>
      </c>
      <c r="O184" s="561">
        <v>281.11</v>
      </c>
      <c r="P184" s="271">
        <v>264.74</v>
      </c>
      <c r="Q184" s="271">
        <v>231.97</v>
      </c>
      <c r="R184" s="561">
        <v>189.13</v>
      </c>
      <c r="S184" s="271">
        <v>273.27</v>
      </c>
    </row>
    <row r="185" spans="1:19" hidden="1">
      <c r="A185" s="381"/>
      <c r="B185" s="560">
        <v>13</v>
      </c>
      <c r="C185" s="561">
        <v>159.70000000000002</v>
      </c>
      <c r="D185" s="271">
        <v>196.08</v>
      </c>
      <c r="E185" s="561">
        <v>196.55</v>
      </c>
      <c r="F185" s="271">
        <v>261.64</v>
      </c>
      <c r="G185" s="561">
        <v>203.88</v>
      </c>
      <c r="H185" s="271">
        <v>300.44</v>
      </c>
      <c r="I185" s="561">
        <v>352.37</v>
      </c>
      <c r="J185" s="271">
        <v>306.79000000000002</v>
      </c>
      <c r="K185" s="561">
        <v>457.28000000000003</v>
      </c>
      <c r="L185" s="271">
        <v>417.57</v>
      </c>
      <c r="M185" s="271">
        <v>429.72</v>
      </c>
      <c r="N185" s="561">
        <v>250.78</v>
      </c>
      <c r="O185" s="561">
        <v>298.31</v>
      </c>
      <c r="P185" s="271">
        <v>315.12</v>
      </c>
      <c r="Q185" s="271">
        <v>273.92</v>
      </c>
      <c r="R185" s="561">
        <v>200.38</v>
      </c>
      <c r="S185" s="271">
        <v>297.88</v>
      </c>
    </row>
    <row r="186" spans="1:19" hidden="1">
      <c r="A186" s="381"/>
      <c r="B186" s="560">
        <v>14</v>
      </c>
      <c r="C186" s="561">
        <v>165.16</v>
      </c>
      <c r="D186" s="271">
        <v>202.19</v>
      </c>
      <c r="E186" s="561">
        <v>197.39000000000001</v>
      </c>
      <c r="F186" s="271">
        <v>280.73</v>
      </c>
      <c r="G186" s="561">
        <v>210.77</v>
      </c>
      <c r="H186" s="271">
        <v>330.45</v>
      </c>
      <c r="I186" s="561">
        <v>375.13</v>
      </c>
      <c r="J186" s="271">
        <v>334.98</v>
      </c>
      <c r="K186" s="561">
        <v>488.22</v>
      </c>
      <c r="L186" s="271">
        <v>479.16</v>
      </c>
      <c r="M186" s="271">
        <v>509.45</v>
      </c>
      <c r="N186" s="561">
        <v>252.97</v>
      </c>
      <c r="O186" s="561">
        <v>343.45</v>
      </c>
      <c r="P186" s="271">
        <v>326.58</v>
      </c>
      <c r="Q186" s="271">
        <v>277.55</v>
      </c>
      <c r="R186" s="561">
        <v>207.27</v>
      </c>
      <c r="S186" s="271">
        <v>311.64</v>
      </c>
    </row>
    <row r="187" spans="1:19" hidden="1">
      <c r="A187" s="381"/>
      <c r="B187" s="560">
        <v>15</v>
      </c>
      <c r="C187" s="561">
        <v>170.6</v>
      </c>
      <c r="D187" s="271">
        <v>212.82</v>
      </c>
      <c r="E187" s="561">
        <v>203.48000000000002</v>
      </c>
      <c r="F187" s="271">
        <v>286.40000000000003</v>
      </c>
      <c r="G187" s="561">
        <v>225.16</v>
      </c>
      <c r="H187" s="271">
        <v>335.40000000000003</v>
      </c>
      <c r="I187" s="561">
        <v>391.1</v>
      </c>
      <c r="J187" s="271">
        <v>355.43</v>
      </c>
      <c r="K187" s="561">
        <v>500.15000000000003</v>
      </c>
      <c r="L187" s="271">
        <v>541.06000000000006</v>
      </c>
      <c r="M187" s="271">
        <v>510.22</v>
      </c>
      <c r="N187" s="561">
        <v>269.58</v>
      </c>
      <c r="O187" s="561">
        <v>391.55</v>
      </c>
      <c r="P187" s="271">
        <v>334.05</v>
      </c>
      <c r="Q187" s="271">
        <v>281.3</v>
      </c>
      <c r="R187" s="561">
        <v>221.66</v>
      </c>
      <c r="S187" s="271">
        <v>313.90000000000003</v>
      </c>
    </row>
    <row r="188" spans="1:19" hidden="1">
      <c r="A188" s="381"/>
      <c r="B188" s="560">
        <v>16</v>
      </c>
      <c r="C188" s="561">
        <v>178.58</v>
      </c>
      <c r="D188" s="271">
        <v>217.61</v>
      </c>
      <c r="E188" s="561">
        <v>206.01</v>
      </c>
      <c r="F188" s="271">
        <v>312.81</v>
      </c>
      <c r="G188" s="561">
        <v>236.03</v>
      </c>
      <c r="H188" s="271">
        <v>350.91</v>
      </c>
      <c r="I188" s="561">
        <v>415.8</v>
      </c>
      <c r="J188" s="271">
        <v>385.03000000000003</v>
      </c>
      <c r="K188" s="561">
        <v>520.32000000000005</v>
      </c>
      <c r="L188" s="271">
        <v>556.88</v>
      </c>
      <c r="M188" s="271">
        <v>510.99</v>
      </c>
      <c r="N188" s="561">
        <v>287.70999999999998</v>
      </c>
      <c r="O188" s="561">
        <v>400.98</v>
      </c>
      <c r="P188" s="271">
        <v>360.1</v>
      </c>
      <c r="Q188" s="271">
        <v>284.98</v>
      </c>
      <c r="R188" s="561">
        <v>232.53</v>
      </c>
      <c r="S188" s="271">
        <v>334.04</v>
      </c>
    </row>
    <row r="189" spans="1:19" hidden="1">
      <c r="A189" s="381"/>
      <c r="B189" s="560">
        <v>17</v>
      </c>
      <c r="C189" s="561">
        <v>179.97</v>
      </c>
      <c r="D189" s="271">
        <v>218.48000000000002</v>
      </c>
      <c r="E189" s="561">
        <v>216.46</v>
      </c>
      <c r="F189" s="271">
        <v>314.25</v>
      </c>
      <c r="G189" s="561">
        <v>241.82</v>
      </c>
      <c r="H189" s="271">
        <v>358.47</v>
      </c>
      <c r="I189" s="561">
        <v>426.42</v>
      </c>
      <c r="J189" s="271">
        <v>390.21000000000004</v>
      </c>
      <c r="K189" s="561">
        <v>544.94000000000005</v>
      </c>
      <c r="L189" s="271">
        <v>569.66</v>
      </c>
      <c r="M189" s="271">
        <v>511.76</v>
      </c>
      <c r="N189" s="561">
        <v>302.17</v>
      </c>
      <c r="O189" s="561">
        <v>407.35</v>
      </c>
      <c r="P189" s="271">
        <v>374.90000000000003</v>
      </c>
      <c r="Q189" s="271">
        <v>291.73</v>
      </c>
      <c r="R189" s="561">
        <v>238.32</v>
      </c>
      <c r="S189" s="271">
        <v>355.78000000000003</v>
      </c>
    </row>
    <row r="190" spans="1:19" hidden="1">
      <c r="A190" s="381"/>
      <c r="B190" s="560">
        <v>18</v>
      </c>
      <c r="C190" s="561">
        <v>184.71</v>
      </c>
      <c r="D190" s="271">
        <v>223.59</v>
      </c>
      <c r="E190" s="561">
        <v>221.16</v>
      </c>
      <c r="F190" s="271">
        <v>319.06</v>
      </c>
      <c r="G190" s="561">
        <v>251.57</v>
      </c>
      <c r="H190" s="271">
        <v>364.62</v>
      </c>
      <c r="I190" s="561">
        <v>429.8</v>
      </c>
      <c r="J190" s="271">
        <v>401.09000000000003</v>
      </c>
      <c r="K190" s="561">
        <v>581.41999999999996</v>
      </c>
      <c r="L190" s="271">
        <v>593.14</v>
      </c>
      <c r="M190" s="271">
        <v>560.95000000000005</v>
      </c>
      <c r="N190" s="561">
        <v>304.15000000000003</v>
      </c>
      <c r="O190" s="561">
        <v>420.93</v>
      </c>
      <c r="P190" s="271">
        <v>380.41</v>
      </c>
      <c r="Q190" s="271">
        <v>315.84000000000003</v>
      </c>
      <c r="R190" s="561">
        <v>248.07</v>
      </c>
      <c r="S190" s="271">
        <v>366.76</v>
      </c>
    </row>
    <row r="191" spans="1:19" hidden="1">
      <c r="A191" s="381"/>
      <c r="B191" s="560">
        <v>19</v>
      </c>
      <c r="C191" s="561">
        <v>189.4</v>
      </c>
      <c r="D191" s="271">
        <v>229.1</v>
      </c>
      <c r="E191" s="561">
        <v>242.12</v>
      </c>
      <c r="F191" s="271">
        <v>320.18</v>
      </c>
      <c r="G191" s="561">
        <v>259.95999999999998</v>
      </c>
      <c r="H191" s="271">
        <v>381.12</v>
      </c>
      <c r="I191" s="561">
        <v>453.74</v>
      </c>
      <c r="J191" s="271">
        <v>423.43</v>
      </c>
      <c r="K191" s="561">
        <v>602.65</v>
      </c>
      <c r="L191" s="271">
        <v>620.79</v>
      </c>
      <c r="M191" s="271">
        <v>572.15</v>
      </c>
      <c r="N191" s="561">
        <v>320.20999999999998</v>
      </c>
      <c r="O191" s="561">
        <v>428.08</v>
      </c>
      <c r="P191" s="271">
        <v>392.83</v>
      </c>
      <c r="Q191" s="271">
        <v>329.02</v>
      </c>
      <c r="R191" s="561">
        <v>256.45999999999998</v>
      </c>
      <c r="S191" s="271">
        <v>378.47</v>
      </c>
    </row>
    <row r="192" spans="1:19" hidden="1">
      <c r="A192" s="381"/>
      <c r="B192" s="560">
        <v>20</v>
      </c>
      <c r="C192" s="561">
        <v>194.12</v>
      </c>
      <c r="D192" s="271">
        <v>234.57</v>
      </c>
      <c r="E192" s="561">
        <v>249.43</v>
      </c>
      <c r="F192" s="271">
        <v>325.48</v>
      </c>
      <c r="G192" s="561">
        <v>268.39999999999998</v>
      </c>
      <c r="H192" s="271">
        <v>383.17</v>
      </c>
      <c r="I192" s="561">
        <v>455.72</v>
      </c>
      <c r="J192" s="271">
        <v>424.82</v>
      </c>
      <c r="K192" s="561">
        <v>604.63</v>
      </c>
      <c r="L192" s="271">
        <v>656.24</v>
      </c>
      <c r="M192" s="271">
        <v>606.07000000000005</v>
      </c>
      <c r="N192" s="561">
        <v>331.45</v>
      </c>
      <c r="O192" s="561">
        <v>428.86</v>
      </c>
      <c r="P192" s="271">
        <v>421.17</v>
      </c>
      <c r="Q192" s="271">
        <v>329.29</v>
      </c>
      <c r="R192" s="561">
        <v>264.89999999999998</v>
      </c>
      <c r="S192" s="271">
        <v>390.84000000000003</v>
      </c>
    </row>
    <row r="193" spans="1:19" hidden="1">
      <c r="A193" s="381"/>
      <c r="B193" s="560">
        <v>21</v>
      </c>
      <c r="C193" s="561">
        <v>214.48000000000002</v>
      </c>
      <c r="D193" s="271">
        <v>254.21</v>
      </c>
      <c r="E193" s="561">
        <v>250.20000000000002</v>
      </c>
      <c r="F193" s="271">
        <v>339.99</v>
      </c>
      <c r="G193" s="561">
        <v>278.16000000000003</v>
      </c>
      <c r="H193" s="271">
        <v>386.94</v>
      </c>
      <c r="I193" s="561">
        <v>463.44</v>
      </c>
      <c r="J193" s="271">
        <v>426.49</v>
      </c>
      <c r="K193" s="561">
        <v>629.54</v>
      </c>
      <c r="L193" s="271">
        <v>697.11</v>
      </c>
      <c r="M193" s="271">
        <v>681.97</v>
      </c>
      <c r="N193" s="561">
        <v>340.26</v>
      </c>
      <c r="O193" s="561">
        <v>429.64</v>
      </c>
      <c r="P193" s="271">
        <v>423.23</v>
      </c>
      <c r="Q193" s="271">
        <v>329.31</v>
      </c>
      <c r="R193" s="561">
        <v>274.66000000000003</v>
      </c>
      <c r="S193" s="271">
        <v>403.41</v>
      </c>
    </row>
    <row r="194" spans="1:19" hidden="1">
      <c r="A194" s="381"/>
      <c r="B194" s="560">
        <v>22</v>
      </c>
      <c r="C194" s="561">
        <v>219.56</v>
      </c>
      <c r="D194" s="271">
        <v>254.98000000000002</v>
      </c>
      <c r="E194" s="561">
        <v>251.38</v>
      </c>
      <c r="F194" s="271">
        <v>340.76</v>
      </c>
      <c r="G194" s="561">
        <v>286.74</v>
      </c>
      <c r="H194" s="271">
        <v>387.71000000000004</v>
      </c>
      <c r="I194" s="561">
        <v>464.31</v>
      </c>
      <c r="J194" s="271">
        <v>427.26</v>
      </c>
      <c r="K194" s="561">
        <v>641.71</v>
      </c>
      <c r="L194" s="271">
        <v>700.76</v>
      </c>
      <c r="M194" s="271">
        <v>690.57</v>
      </c>
      <c r="N194" s="561">
        <v>341.03000000000003</v>
      </c>
      <c r="O194" s="561">
        <v>430.42</v>
      </c>
      <c r="P194" s="271">
        <v>425.13</v>
      </c>
      <c r="Q194" s="271">
        <v>349</v>
      </c>
      <c r="R194" s="561">
        <v>283.24</v>
      </c>
      <c r="S194" s="271">
        <v>414.94</v>
      </c>
    </row>
    <row r="195" spans="1:19" hidden="1">
      <c r="A195" s="381"/>
      <c r="B195" s="560">
        <v>23</v>
      </c>
      <c r="C195" s="561">
        <v>224.03</v>
      </c>
      <c r="D195" s="271">
        <v>256.32</v>
      </c>
      <c r="E195" s="561">
        <v>257.44</v>
      </c>
      <c r="F195" s="271">
        <v>341.53000000000003</v>
      </c>
      <c r="G195" s="561">
        <v>292.41000000000003</v>
      </c>
      <c r="H195" s="271">
        <v>388.51</v>
      </c>
      <c r="I195" s="561">
        <v>466.44</v>
      </c>
      <c r="J195" s="271">
        <v>428.03000000000003</v>
      </c>
      <c r="K195" s="561">
        <v>642.48</v>
      </c>
      <c r="L195" s="271">
        <v>715.88</v>
      </c>
      <c r="M195" s="271">
        <v>698.74</v>
      </c>
      <c r="N195" s="561">
        <v>341.8</v>
      </c>
      <c r="O195" s="561">
        <v>431.19</v>
      </c>
      <c r="P195" s="271">
        <v>426.06</v>
      </c>
      <c r="Q195" s="271">
        <v>355.57</v>
      </c>
      <c r="R195" s="561">
        <v>288.91000000000003</v>
      </c>
      <c r="S195" s="271">
        <v>419.40000000000003</v>
      </c>
    </row>
    <row r="196" spans="1:19" hidden="1">
      <c r="A196" s="381"/>
      <c r="B196" s="560">
        <v>24</v>
      </c>
      <c r="C196" s="561">
        <v>232.70000000000002</v>
      </c>
      <c r="D196" s="271">
        <v>257.14999999999998</v>
      </c>
      <c r="E196" s="561">
        <v>265.82</v>
      </c>
      <c r="F196" s="271">
        <v>346.90000000000003</v>
      </c>
      <c r="G196" s="561">
        <v>295.36</v>
      </c>
      <c r="H196" s="271">
        <v>394.94</v>
      </c>
      <c r="I196" s="561">
        <v>469.38</v>
      </c>
      <c r="J196" s="271">
        <v>430.25</v>
      </c>
      <c r="K196" s="561">
        <v>648.07000000000005</v>
      </c>
      <c r="L196" s="271">
        <v>716.65</v>
      </c>
      <c r="M196" s="271">
        <v>699.51</v>
      </c>
      <c r="N196" s="561">
        <v>342.57</v>
      </c>
      <c r="O196" s="561">
        <v>438.1</v>
      </c>
      <c r="P196" s="271">
        <v>429.04</v>
      </c>
      <c r="Q196" s="271">
        <v>358.04</v>
      </c>
      <c r="R196" s="561">
        <v>291.86</v>
      </c>
      <c r="S196" s="271">
        <v>426.58</v>
      </c>
    </row>
    <row r="197" spans="1:19" hidden="1">
      <c r="A197" s="381"/>
      <c r="B197" s="560">
        <v>25</v>
      </c>
      <c r="C197" s="561">
        <v>233.47</v>
      </c>
      <c r="D197" s="271">
        <v>261.68</v>
      </c>
      <c r="E197" s="561">
        <v>266.62</v>
      </c>
      <c r="F197" s="271">
        <v>349.22</v>
      </c>
      <c r="G197" s="561">
        <v>299.05</v>
      </c>
      <c r="H197" s="271">
        <v>405.13</v>
      </c>
      <c r="I197" s="561">
        <v>473.48</v>
      </c>
      <c r="J197" s="271">
        <v>434.89</v>
      </c>
      <c r="K197" s="561">
        <v>651.81000000000006</v>
      </c>
      <c r="L197" s="271">
        <v>723.56000000000006</v>
      </c>
      <c r="M197" s="271">
        <v>721.81000000000006</v>
      </c>
      <c r="N197" s="561">
        <v>349.32</v>
      </c>
      <c r="O197" s="561">
        <v>442.3</v>
      </c>
      <c r="P197" s="271">
        <v>433.3</v>
      </c>
      <c r="Q197" s="271">
        <v>359.31</v>
      </c>
      <c r="R197" s="561">
        <v>295.55</v>
      </c>
      <c r="S197" s="271">
        <v>444.17</v>
      </c>
    </row>
    <row r="198" spans="1:19" hidden="1">
      <c r="A198" s="381"/>
      <c r="B198" s="560">
        <v>26</v>
      </c>
      <c r="C198" s="561">
        <v>257.06</v>
      </c>
      <c r="D198" s="271">
        <v>288.41000000000003</v>
      </c>
      <c r="E198" s="561">
        <v>277.14</v>
      </c>
      <c r="F198" s="271">
        <v>448.24</v>
      </c>
      <c r="G198" s="561">
        <v>318.81</v>
      </c>
      <c r="H198" s="271">
        <v>518.32000000000005</v>
      </c>
      <c r="I198" s="561">
        <v>582.78</v>
      </c>
      <c r="J198" s="271">
        <v>521.64</v>
      </c>
      <c r="K198" s="561">
        <v>713.45</v>
      </c>
      <c r="L198" s="271">
        <v>797.52</v>
      </c>
      <c r="M198" s="271">
        <v>747.83</v>
      </c>
      <c r="N198" s="561">
        <v>429.18</v>
      </c>
      <c r="O198" s="561">
        <v>550.65</v>
      </c>
      <c r="P198" s="271">
        <v>523.16</v>
      </c>
      <c r="Q198" s="271">
        <v>408.66</v>
      </c>
      <c r="R198" s="561">
        <v>315.31</v>
      </c>
      <c r="S198" s="271">
        <v>461.26</v>
      </c>
    </row>
    <row r="199" spans="1:19" hidden="1">
      <c r="A199" s="381"/>
      <c r="B199" s="560">
        <v>27</v>
      </c>
      <c r="C199" s="561">
        <v>262.16000000000003</v>
      </c>
      <c r="D199" s="271">
        <v>313.86</v>
      </c>
      <c r="E199" s="561">
        <v>277.99</v>
      </c>
      <c r="F199" s="271">
        <v>459.78000000000003</v>
      </c>
      <c r="G199" s="561">
        <v>332.17</v>
      </c>
      <c r="H199" s="271">
        <v>540.27</v>
      </c>
      <c r="I199" s="561">
        <v>611.61</v>
      </c>
      <c r="J199" s="271">
        <v>531.91</v>
      </c>
      <c r="K199" s="561">
        <v>732.26</v>
      </c>
      <c r="L199" s="271">
        <v>812.54</v>
      </c>
      <c r="M199" s="271">
        <v>822.36</v>
      </c>
      <c r="N199" s="561">
        <v>457.22</v>
      </c>
      <c r="O199" s="561">
        <v>595.26</v>
      </c>
      <c r="P199" s="271">
        <v>553.11</v>
      </c>
      <c r="Q199" s="271">
        <v>416.87</v>
      </c>
      <c r="R199" s="561">
        <v>328.67</v>
      </c>
      <c r="S199" s="271">
        <v>461.40000000000003</v>
      </c>
    </row>
    <row r="200" spans="1:19" hidden="1">
      <c r="A200" s="381"/>
      <c r="B200" s="560">
        <v>28</v>
      </c>
      <c r="C200" s="561">
        <v>271.97000000000003</v>
      </c>
      <c r="D200" s="271">
        <v>316.19</v>
      </c>
      <c r="E200" s="561">
        <v>285.60000000000002</v>
      </c>
      <c r="F200" s="271">
        <v>471.7</v>
      </c>
      <c r="G200" s="561">
        <v>333.04</v>
      </c>
      <c r="H200" s="271">
        <v>551.20000000000005</v>
      </c>
      <c r="I200" s="561">
        <v>636.85</v>
      </c>
      <c r="J200" s="271">
        <v>583.63</v>
      </c>
      <c r="K200" s="561">
        <v>744.36</v>
      </c>
      <c r="L200" s="271">
        <v>857.94</v>
      </c>
      <c r="M200" s="271">
        <v>823.13</v>
      </c>
      <c r="N200" s="561">
        <v>457.99</v>
      </c>
      <c r="O200" s="561">
        <v>616.53</v>
      </c>
      <c r="P200" s="271">
        <v>556.65</v>
      </c>
      <c r="Q200" s="271">
        <v>418.86</v>
      </c>
      <c r="R200" s="561">
        <v>329.54</v>
      </c>
      <c r="S200" s="271">
        <v>478.09000000000003</v>
      </c>
    </row>
    <row r="201" spans="1:19" hidden="1">
      <c r="A201" s="381"/>
      <c r="B201" s="560">
        <v>29</v>
      </c>
      <c r="C201" s="561">
        <v>276.10000000000002</v>
      </c>
      <c r="D201" s="271">
        <v>317.17</v>
      </c>
      <c r="E201" s="561">
        <v>293.5</v>
      </c>
      <c r="F201" s="271">
        <v>481.73</v>
      </c>
      <c r="G201" s="561">
        <v>337.1</v>
      </c>
      <c r="H201" s="271">
        <v>565.58000000000004</v>
      </c>
      <c r="I201" s="561">
        <v>667.78</v>
      </c>
      <c r="J201" s="271">
        <v>604.29</v>
      </c>
      <c r="K201" s="561">
        <v>782.91</v>
      </c>
      <c r="L201" s="271">
        <v>916.86</v>
      </c>
      <c r="M201" s="271">
        <v>841.03</v>
      </c>
      <c r="N201" s="561">
        <v>464.63</v>
      </c>
      <c r="O201" s="561">
        <v>619.05000000000007</v>
      </c>
      <c r="P201" s="271">
        <v>620.88</v>
      </c>
      <c r="Q201" s="271">
        <v>447.7</v>
      </c>
      <c r="R201" s="561">
        <v>333.6</v>
      </c>
      <c r="S201" s="271">
        <v>494.63</v>
      </c>
    </row>
    <row r="202" spans="1:19" hidden="1">
      <c r="A202" s="381"/>
      <c r="B202" s="560">
        <v>30</v>
      </c>
      <c r="C202" s="561">
        <v>276.97000000000003</v>
      </c>
      <c r="D202" s="271">
        <v>329.12</v>
      </c>
      <c r="E202" s="561">
        <v>303.41000000000003</v>
      </c>
      <c r="F202" s="271">
        <v>482.6</v>
      </c>
      <c r="G202" s="561">
        <v>342.42</v>
      </c>
      <c r="H202" s="271">
        <v>578.78</v>
      </c>
      <c r="I202" s="561">
        <v>673.36</v>
      </c>
      <c r="J202" s="271">
        <v>605.94000000000005</v>
      </c>
      <c r="K202" s="561">
        <v>789.09</v>
      </c>
      <c r="L202" s="271">
        <v>921.35</v>
      </c>
      <c r="M202" s="271">
        <v>841.95</v>
      </c>
      <c r="N202" s="561">
        <v>465.40000000000003</v>
      </c>
      <c r="O202" s="561">
        <v>619.88</v>
      </c>
      <c r="P202" s="271">
        <v>621.94000000000005</v>
      </c>
      <c r="Q202" s="271">
        <v>475.67</v>
      </c>
      <c r="R202" s="561">
        <v>338.92</v>
      </c>
      <c r="S202" s="271">
        <v>506.66</v>
      </c>
    </row>
    <row r="203" spans="1:19" hidden="1">
      <c r="A203" s="381"/>
      <c r="B203" s="560">
        <v>31</v>
      </c>
      <c r="C203" s="561">
        <v>282.43</v>
      </c>
      <c r="D203" s="271">
        <v>330.34000000000003</v>
      </c>
      <c r="E203" s="561">
        <v>307.28000000000003</v>
      </c>
      <c r="F203" s="271">
        <v>492.84000000000003</v>
      </c>
      <c r="G203" s="561">
        <v>353.79</v>
      </c>
      <c r="H203" s="271">
        <v>597.27</v>
      </c>
      <c r="I203" s="561">
        <v>706.73</v>
      </c>
      <c r="J203" s="271">
        <v>621.03</v>
      </c>
      <c r="K203" s="561">
        <v>839.75</v>
      </c>
      <c r="L203" s="271">
        <v>922.22</v>
      </c>
      <c r="M203" s="271">
        <v>857.42000000000007</v>
      </c>
      <c r="N203" s="561">
        <v>472.44</v>
      </c>
      <c r="O203" s="561">
        <v>633.71</v>
      </c>
      <c r="P203" s="271">
        <v>634.61</v>
      </c>
      <c r="Q203" s="271">
        <v>485.19</v>
      </c>
      <c r="R203" s="561">
        <v>350.29</v>
      </c>
      <c r="S203" s="271">
        <v>522.34</v>
      </c>
    </row>
    <row r="204" spans="1:19" hidden="1">
      <c r="A204" s="381"/>
      <c r="B204" s="560">
        <v>32</v>
      </c>
      <c r="C204" s="561">
        <v>288.54000000000002</v>
      </c>
      <c r="D204" s="271">
        <v>343.53000000000003</v>
      </c>
      <c r="E204" s="561">
        <v>308.05</v>
      </c>
      <c r="F204" s="271">
        <v>493.61</v>
      </c>
      <c r="G204" s="561">
        <v>367</v>
      </c>
      <c r="H204" s="271">
        <v>598.14</v>
      </c>
      <c r="I204" s="561">
        <v>709.23</v>
      </c>
      <c r="J204" s="271">
        <v>627.09</v>
      </c>
      <c r="K204" s="561">
        <v>856.80000000000007</v>
      </c>
      <c r="L204" s="271">
        <v>923.1</v>
      </c>
      <c r="M204" s="271">
        <v>858.26</v>
      </c>
      <c r="N204" s="561">
        <v>489.45</v>
      </c>
      <c r="O204" s="561">
        <v>636.69000000000005</v>
      </c>
      <c r="P204" s="271">
        <v>635.49</v>
      </c>
      <c r="Q204" s="271">
        <v>511.39</v>
      </c>
      <c r="R204" s="561">
        <v>363.5</v>
      </c>
      <c r="S204" s="271">
        <v>536.69000000000005</v>
      </c>
    </row>
    <row r="205" spans="1:19" hidden="1">
      <c r="A205" s="381"/>
      <c r="B205" s="560">
        <v>33</v>
      </c>
      <c r="C205" s="561">
        <v>294.64</v>
      </c>
      <c r="D205" s="271">
        <v>349.71</v>
      </c>
      <c r="E205" s="561">
        <v>308.82</v>
      </c>
      <c r="F205" s="271">
        <v>494.38</v>
      </c>
      <c r="G205" s="561">
        <v>373.91</v>
      </c>
      <c r="H205" s="271">
        <v>605.66999999999996</v>
      </c>
      <c r="I205" s="561">
        <v>721.69</v>
      </c>
      <c r="J205" s="271">
        <v>634.58000000000004</v>
      </c>
      <c r="K205" s="561">
        <v>864.17000000000007</v>
      </c>
      <c r="L205" s="271">
        <v>942.91</v>
      </c>
      <c r="M205" s="271">
        <v>859.09</v>
      </c>
      <c r="N205" s="561">
        <v>491.03000000000003</v>
      </c>
      <c r="O205" s="561">
        <v>671.13</v>
      </c>
      <c r="P205" s="271">
        <v>654.79</v>
      </c>
      <c r="Q205" s="271">
        <v>519.77</v>
      </c>
      <c r="R205" s="561">
        <v>370.41</v>
      </c>
      <c r="S205" s="271">
        <v>543.36</v>
      </c>
    </row>
    <row r="206" spans="1:19" hidden="1">
      <c r="A206" s="381"/>
      <c r="B206" s="560">
        <v>34</v>
      </c>
      <c r="C206" s="561">
        <v>300.75</v>
      </c>
      <c r="D206" s="271">
        <v>350.6</v>
      </c>
      <c r="E206" s="561">
        <v>311.76</v>
      </c>
      <c r="F206" s="271">
        <v>495.7</v>
      </c>
      <c r="G206" s="561">
        <v>379.83</v>
      </c>
      <c r="H206" s="271">
        <v>607.43000000000006</v>
      </c>
      <c r="I206" s="561">
        <v>735.46</v>
      </c>
      <c r="J206" s="271">
        <v>636.15</v>
      </c>
      <c r="K206" s="561">
        <v>865.79</v>
      </c>
      <c r="L206" s="271">
        <v>955.95</v>
      </c>
      <c r="M206" s="271">
        <v>859.92000000000007</v>
      </c>
      <c r="N206" s="561">
        <v>534.02</v>
      </c>
      <c r="O206" s="561">
        <v>694.93000000000006</v>
      </c>
      <c r="P206" s="271">
        <v>656.72</v>
      </c>
      <c r="Q206" s="271">
        <v>520.24</v>
      </c>
      <c r="R206" s="561">
        <v>376.33</v>
      </c>
      <c r="S206" s="271">
        <v>550.48</v>
      </c>
    </row>
    <row r="207" spans="1:19" hidden="1">
      <c r="A207" s="381"/>
      <c r="B207" s="560">
        <v>35</v>
      </c>
      <c r="C207" s="561">
        <v>306.89</v>
      </c>
      <c r="D207" s="271">
        <v>356.04</v>
      </c>
      <c r="E207" s="561">
        <v>312.60000000000002</v>
      </c>
      <c r="F207" s="271">
        <v>496.59000000000003</v>
      </c>
      <c r="G207" s="561">
        <v>386.72</v>
      </c>
      <c r="H207" s="271">
        <v>614.5</v>
      </c>
      <c r="I207" s="561">
        <v>755.2</v>
      </c>
      <c r="J207" s="271">
        <v>637.20000000000005</v>
      </c>
      <c r="K207" s="561">
        <v>868.03</v>
      </c>
      <c r="L207" s="271">
        <v>959.17000000000007</v>
      </c>
      <c r="M207" s="271">
        <v>860.74</v>
      </c>
      <c r="N207" s="561">
        <v>543.94000000000005</v>
      </c>
      <c r="O207" s="561">
        <v>708.09</v>
      </c>
      <c r="P207" s="271">
        <v>658.97</v>
      </c>
      <c r="Q207" s="271">
        <v>523.21</v>
      </c>
      <c r="R207" s="561">
        <v>383.22</v>
      </c>
      <c r="S207" s="271">
        <v>564.76</v>
      </c>
    </row>
    <row r="208" spans="1:19" hidden="1">
      <c r="A208" s="381"/>
      <c r="B208" s="560">
        <v>36</v>
      </c>
      <c r="C208" s="561">
        <v>312.98</v>
      </c>
      <c r="D208" s="271">
        <v>362.34000000000003</v>
      </c>
      <c r="E208" s="561">
        <v>314.29000000000002</v>
      </c>
      <c r="F208" s="271">
        <v>497.44</v>
      </c>
      <c r="G208" s="561">
        <v>392.71000000000004</v>
      </c>
      <c r="H208" s="271">
        <v>626.91</v>
      </c>
      <c r="I208" s="561">
        <v>777.27</v>
      </c>
      <c r="J208" s="271">
        <v>638.05000000000007</v>
      </c>
      <c r="K208" s="561">
        <v>869.07</v>
      </c>
      <c r="L208" s="271">
        <v>973.04</v>
      </c>
      <c r="M208" s="271">
        <v>861.57</v>
      </c>
      <c r="N208" s="561">
        <v>544.9</v>
      </c>
      <c r="O208" s="561">
        <v>720.36</v>
      </c>
      <c r="P208" s="271">
        <v>703.64</v>
      </c>
      <c r="Q208" s="271">
        <v>558.04</v>
      </c>
      <c r="R208" s="561">
        <v>389.21000000000004</v>
      </c>
      <c r="S208" s="271">
        <v>568.48</v>
      </c>
    </row>
    <row r="209" spans="1:19" hidden="1">
      <c r="A209" s="381"/>
      <c r="B209" s="560">
        <v>37</v>
      </c>
      <c r="C209" s="561">
        <v>319.03000000000003</v>
      </c>
      <c r="D209" s="271">
        <v>369.22</v>
      </c>
      <c r="E209" s="561">
        <v>320.14</v>
      </c>
      <c r="F209" s="271">
        <v>498.32</v>
      </c>
      <c r="G209" s="561">
        <v>398.65000000000003</v>
      </c>
      <c r="H209" s="271">
        <v>630.82000000000005</v>
      </c>
      <c r="I209" s="561">
        <v>779.48</v>
      </c>
      <c r="J209" s="271">
        <v>638.87</v>
      </c>
      <c r="K209" s="561">
        <v>876.38</v>
      </c>
      <c r="L209" s="271">
        <v>1002.66</v>
      </c>
      <c r="M209" s="271">
        <v>862.38</v>
      </c>
      <c r="N209" s="561">
        <v>553.91999999999996</v>
      </c>
      <c r="O209" s="561">
        <v>721.46</v>
      </c>
      <c r="P209" s="271">
        <v>739.88</v>
      </c>
      <c r="Q209" s="271">
        <v>560.15</v>
      </c>
      <c r="R209" s="561">
        <v>395.15000000000003</v>
      </c>
      <c r="S209" s="271">
        <v>582.24</v>
      </c>
    </row>
    <row r="210" spans="1:19" hidden="1">
      <c r="A210" s="381"/>
      <c r="B210" s="560">
        <v>38</v>
      </c>
      <c r="C210" s="561">
        <v>325.16000000000003</v>
      </c>
      <c r="D210" s="271">
        <v>376.08</v>
      </c>
      <c r="E210" s="561">
        <v>320.98</v>
      </c>
      <c r="F210" s="271">
        <v>510.54</v>
      </c>
      <c r="G210" s="561">
        <v>405.48</v>
      </c>
      <c r="H210" s="271">
        <v>645.77</v>
      </c>
      <c r="I210" s="561">
        <v>805.22</v>
      </c>
      <c r="J210" s="271">
        <v>650.24</v>
      </c>
      <c r="K210" s="561">
        <v>932.35</v>
      </c>
      <c r="L210" s="271">
        <v>1028.02</v>
      </c>
      <c r="M210" s="271">
        <v>920.58</v>
      </c>
      <c r="N210" s="561">
        <v>577.43000000000006</v>
      </c>
      <c r="O210" s="561">
        <v>728.41</v>
      </c>
      <c r="P210" s="271">
        <v>753.80000000000007</v>
      </c>
      <c r="Q210" s="271">
        <v>580.43000000000006</v>
      </c>
      <c r="R210" s="561">
        <v>401.98</v>
      </c>
      <c r="S210" s="271">
        <v>596.87</v>
      </c>
    </row>
    <row r="211" spans="1:19" hidden="1">
      <c r="A211" s="381"/>
      <c r="B211" s="560">
        <v>39</v>
      </c>
      <c r="C211" s="561">
        <v>331.28000000000003</v>
      </c>
      <c r="D211" s="271">
        <v>382.93</v>
      </c>
      <c r="E211" s="561">
        <v>323.99</v>
      </c>
      <c r="F211" s="271">
        <v>544.04999999999995</v>
      </c>
      <c r="G211" s="561">
        <v>412.72</v>
      </c>
      <c r="H211" s="271">
        <v>657.9</v>
      </c>
      <c r="I211" s="561">
        <v>827.80000000000007</v>
      </c>
      <c r="J211" s="271">
        <v>696.98</v>
      </c>
      <c r="K211" s="561">
        <v>952.18000000000006</v>
      </c>
      <c r="L211" s="271">
        <v>1028.79</v>
      </c>
      <c r="M211" s="271">
        <v>927.01</v>
      </c>
      <c r="N211" s="561">
        <v>579.75</v>
      </c>
      <c r="O211" s="561">
        <v>729.44</v>
      </c>
      <c r="P211" s="271">
        <v>756.78</v>
      </c>
      <c r="Q211" s="271">
        <v>584.61</v>
      </c>
      <c r="R211" s="561">
        <v>409.22</v>
      </c>
      <c r="S211" s="271">
        <v>606.16999999999996</v>
      </c>
    </row>
    <row r="212" spans="1:19" hidden="1">
      <c r="A212" s="381"/>
      <c r="B212" s="560">
        <v>40</v>
      </c>
      <c r="C212" s="561">
        <v>337.42</v>
      </c>
      <c r="D212" s="271">
        <v>393.31</v>
      </c>
      <c r="E212" s="561">
        <v>324.83</v>
      </c>
      <c r="F212" s="271">
        <v>546.38</v>
      </c>
      <c r="G212" s="561">
        <v>419.92</v>
      </c>
      <c r="H212" s="271">
        <v>688.95</v>
      </c>
      <c r="I212" s="561">
        <v>830.83</v>
      </c>
      <c r="J212" s="271">
        <v>735.56000000000006</v>
      </c>
      <c r="K212" s="561">
        <v>960.95</v>
      </c>
      <c r="L212" s="271">
        <v>1060.78</v>
      </c>
      <c r="M212" s="271">
        <v>928.81000000000006</v>
      </c>
      <c r="N212" s="561">
        <v>580.63</v>
      </c>
      <c r="O212" s="561">
        <v>732.15</v>
      </c>
      <c r="P212" s="271">
        <v>759.26</v>
      </c>
      <c r="Q212" s="271">
        <v>586.11</v>
      </c>
      <c r="R212" s="561">
        <v>416.42</v>
      </c>
      <c r="S212" s="271">
        <v>611.29</v>
      </c>
    </row>
    <row r="213" spans="1:19" hidden="1">
      <c r="A213" s="381"/>
      <c r="B213" s="560">
        <v>41</v>
      </c>
      <c r="C213" s="561">
        <v>343.54</v>
      </c>
      <c r="D213" s="271">
        <v>394.37</v>
      </c>
      <c r="E213" s="561">
        <v>325.67</v>
      </c>
      <c r="F213" s="271">
        <v>557.16</v>
      </c>
      <c r="G213" s="561">
        <v>425.48</v>
      </c>
      <c r="H213" s="271">
        <v>691</v>
      </c>
      <c r="I213" s="561">
        <v>851.9</v>
      </c>
      <c r="J213" s="271">
        <v>742.64</v>
      </c>
      <c r="K213" s="561">
        <v>961.87</v>
      </c>
      <c r="L213" s="271">
        <v>1076.19</v>
      </c>
      <c r="M213" s="271">
        <v>941.08</v>
      </c>
      <c r="N213" s="561">
        <v>595.59</v>
      </c>
      <c r="O213" s="561">
        <v>770.75</v>
      </c>
      <c r="P213" s="271">
        <v>779.9</v>
      </c>
      <c r="Q213" s="271">
        <v>600.68000000000006</v>
      </c>
      <c r="R213" s="561">
        <v>419.1</v>
      </c>
      <c r="S213" s="271">
        <v>620.72</v>
      </c>
    </row>
    <row r="214" spans="1:19" hidden="1">
      <c r="A214" s="381"/>
      <c r="B214" s="560">
        <v>42</v>
      </c>
      <c r="C214" s="561">
        <v>349.72</v>
      </c>
      <c r="D214" s="271">
        <v>400.06</v>
      </c>
      <c r="E214" s="561">
        <v>326.64</v>
      </c>
      <c r="F214" s="271">
        <v>558.77</v>
      </c>
      <c r="G214" s="561">
        <v>429.75</v>
      </c>
      <c r="H214" s="271">
        <v>692.73</v>
      </c>
      <c r="I214" s="561">
        <v>854.01</v>
      </c>
      <c r="J214" s="271">
        <v>751.35</v>
      </c>
      <c r="K214" s="561">
        <v>968.30000000000007</v>
      </c>
      <c r="L214" s="271">
        <v>1170.2</v>
      </c>
      <c r="M214" s="271">
        <v>1013.0500000000001</v>
      </c>
      <c r="N214" s="561">
        <v>597.22</v>
      </c>
      <c r="O214" s="561">
        <v>785.12</v>
      </c>
      <c r="P214" s="271">
        <v>782</v>
      </c>
      <c r="Q214" s="271">
        <v>603.70000000000005</v>
      </c>
      <c r="R214" s="561">
        <v>423.3</v>
      </c>
      <c r="S214" s="271">
        <v>632.30000000000007</v>
      </c>
    </row>
    <row r="215" spans="1:19" hidden="1">
      <c r="A215" s="381"/>
      <c r="B215" s="560">
        <v>43</v>
      </c>
      <c r="C215" s="561">
        <v>355.87</v>
      </c>
      <c r="D215" s="271">
        <v>407.48</v>
      </c>
      <c r="E215" s="561">
        <v>329.01</v>
      </c>
      <c r="F215" s="271">
        <v>566.95000000000005</v>
      </c>
      <c r="G215" s="561">
        <v>435.67</v>
      </c>
      <c r="H215" s="271">
        <v>732.21</v>
      </c>
      <c r="I215" s="561">
        <v>881.79</v>
      </c>
      <c r="J215" s="271">
        <v>762.35</v>
      </c>
      <c r="K215" s="561">
        <v>975.98</v>
      </c>
      <c r="L215" s="271">
        <v>1200.99</v>
      </c>
      <c r="M215" s="271">
        <v>1088.25</v>
      </c>
      <c r="N215" s="561">
        <v>612.26</v>
      </c>
      <c r="O215" s="561">
        <v>843.48</v>
      </c>
      <c r="P215" s="271">
        <v>784.02</v>
      </c>
      <c r="Q215" s="271">
        <v>614.64</v>
      </c>
      <c r="R215" s="561">
        <v>429.14</v>
      </c>
      <c r="S215" s="271">
        <v>645.47</v>
      </c>
    </row>
    <row r="216" spans="1:19" hidden="1">
      <c r="A216" s="381"/>
      <c r="B216" s="560">
        <v>44</v>
      </c>
      <c r="C216" s="561">
        <v>362.04</v>
      </c>
      <c r="D216" s="271">
        <v>413.17</v>
      </c>
      <c r="E216" s="561">
        <v>331.34000000000003</v>
      </c>
      <c r="F216" s="271">
        <v>590.16</v>
      </c>
      <c r="G216" s="561">
        <v>441.15000000000003</v>
      </c>
      <c r="H216" s="271">
        <v>767.97</v>
      </c>
      <c r="I216" s="561">
        <v>893.86</v>
      </c>
      <c r="J216" s="271">
        <v>773.27</v>
      </c>
      <c r="K216" s="561">
        <v>1001.0400000000001</v>
      </c>
      <c r="L216" s="271">
        <v>1217.32</v>
      </c>
      <c r="M216" s="271">
        <v>1096.24</v>
      </c>
      <c r="N216" s="561">
        <v>613.03</v>
      </c>
      <c r="O216" s="561">
        <v>844.25</v>
      </c>
      <c r="P216" s="271">
        <v>824.07</v>
      </c>
      <c r="Q216" s="271">
        <v>617.06000000000006</v>
      </c>
      <c r="R216" s="561">
        <v>434.53000000000003</v>
      </c>
      <c r="S216" s="271">
        <v>657.01</v>
      </c>
    </row>
    <row r="217" spans="1:19" hidden="1">
      <c r="A217" s="381"/>
      <c r="B217" s="560">
        <v>45</v>
      </c>
      <c r="C217" s="561">
        <v>368.24</v>
      </c>
      <c r="D217" s="271">
        <v>418.92</v>
      </c>
      <c r="E217" s="561">
        <v>344.48</v>
      </c>
      <c r="F217" s="271">
        <v>592.48</v>
      </c>
      <c r="G217" s="561">
        <v>446.64</v>
      </c>
      <c r="H217" s="271">
        <v>769.94</v>
      </c>
      <c r="I217" s="561">
        <v>911.23</v>
      </c>
      <c r="J217" s="271">
        <v>801.04</v>
      </c>
      <c r="K217" s="561">
        <v>1004.8000000000001</v>
      </c>
      <c r="L217" s="271">
        <v>1219.73</v>
      </c>
      <c r="M217" s="271">
        <v>1129.8900000000001</v>
      </c>
      <c r="N217" s="561">
        <v>613.80000000000007</v>
      </c>
      <c r="O217" s="561">
        <v>845.02</v>
      </c>
      <c r="P217" s="271">
        <v>842.87</v>
      </c>
      <c r="Q217" s="271">
        <v>639.18000000000006</v>
      </c>
      <c r="R217" s="561">
        <v>439.94</v>
      </c>
      <c r="S217" s="271">
        <v>670.78</v>
      </c>
    </row>
    <row r="218" spans="1:19" hidden="1">
      <c r="A218" s="381"/>
      <c r="B218" s="560">
        <v>46</v>
      </c>
      <c r="C218" s="561">
        <v>374.38</v>
      </c>
      <c r="D218" s="271">
        <v>424.08</v>
      </c>
      <c r="E218" s="561">
        <v>349.29</v>
      </c>
      <c r="F218" s="271">
        <v>595.27</v>
      </c>
      <c r="G218" s="561">
        <v>453.04</v>
      </c>
      <c r="H218" s="271">
        <v>770.83</v>
      </c>
      <c r="I218" s="561">
        <v>912.97</v>
      </c>
      <c r="J218" s="271">
        <v>810.81000000000006</v>
      </c>
      <c r="K218" s="561">
        <v>1006.84</v>
      </c>
      <c r="L218" s="271">
        <v>1221.8</v>
      </c>
      <c r="M218" s="271">
        <v>1157.1600000000001</v>
      </c>
      <c r="N218" s="561">
        <v>614.57000000000005</v>
      </c>
      <c r="O218" s="561">
        <v>845.79</v>
      </c>
      <c r="P218" s="271">
        <v>844.77</v>
      </c>
      <c r="Q218" s="271">
        <v>642.77</v>
      </c>
      <c r="R218" s="561">
        <v>446.25</v>
      </c>
      <c r="S218" s="271">
        <v>683.99</v>
      </c>
    </row>
    <row r="219" spans="1:19" hidden="1">
      <c r="A219" s="381"/>
      <c r="B219" s="560">
        <v>47</v>
      </c>
      <c r="C219" s="561">
        <v>384.59000000000003</v>
      </c>
      <c r="D219" s="271">
        <v>430.35</v>
      </c>
      <c r="E219" s="561">
        <v>350.06</v>
      </c>
      <c r="F219" s="271">
        <v>596.14</v>
      </c>
      <c r="G219" s="561">
        <v>467.74</v>
      </c>
      <c r="H219" s="271">
        <v>789.07</v>
      </c>
      <c r="I219" s="561">
        <v>913.86</v>
      </c>
      <c r="J219" s="271">
        <v>811.65</v>
      </c>
      <c r="K219" s="561">
        <v>1020.64</v>
      </c>
      <c r="L219" s="271">
        <v>1272.6100000000001</v>
      </c>
      <c r="M219" s="271">
        <v>1159.1400000000001</v>
      </c>
      <c r="N219" s="561">
        <v>618.43000000000006</v>
      </c>
      <c r="O219" s="561">
        <v>879.61</v>
      </c>
      <c r="P219" s="271">
        <v>845.85</v>
      </c>
      <c r="Q219" s="271">
        <v>650.24</v>
      </c>
      <c r="R219" s="561">
        <v>460.72</v>
      </c>
      <c r="S219" s="271">
        <v>697.84</v>
      </c>
    </row>
    <row r="220" spans="1:19" hidden="1">
      <c r="A220" s="381"/>
      <c r="B220" s="560">
        <v>48</v>
      </c>
      <c r="C220" s="561">
        <v>385.62</v>
      </c>
      <c r="D220" s="271">
        <v>440.23</v>
      </c>
      <c r="E220" s="561">
        <v>350.83</v>
      </c>
      <c r="F220" s="271">
        <v>596.91</v>
      </c>
      <c r="G220" s="561">
        <v>471.33</v>
      </c>
      <c r="H220" s="271">
        <v>802.83</v>
      </c>
      <c r="I220" s="561">
        <v>925.44</v>
      </c>
      <c r="J220" s="271">
        <v>817.96</v>
      </c>
      <c r="K220" s="561">
        <v>1073.56</v>
      </c>
      <c r="L220" s="271">
        <v>1329.91</v>
      </c>
      <c r="M220" s="271">
        <v>1161.22</v>
      </c>
      <c r="N220" s="561">
        <v>619.20000000000005</v>
      </c>
      <c r="O220" s="561">
        <v>882.31000000000006</v>
      </c>
      <c r="P220" s="271">
        <v>853.5</v>
      </c>
      <c r="Q220" s="271">
        <v>653.95000000000005</v>
      </c>
      <c r="R220" s="561">
        <v>464.26</v>
      </c>
      <c r="S220" s="271">
        <v>712.32</v>
      </c>
    </row>
    <row r="221" spans="1:19" hidden="1">
      <c r="A221" s="381"/>
      <c r="B221" s="560">
        <v>49</v>
      </c>
      <c r="C221" s="561">
        <v>390.13</v>
      </c>
      <c r="D221" s="271">
        <v>441.26</v>
      </c>
      <c r="E221" s="561">
        <v>353.22</v>
      </c>
      <c r="F221" s="271">
        <v>600.15</v>
      </c>
      <c r="G221" s="561">
        <v>472.15000000000003</v>
      </c>
      <c r="H221" s="271">
        <v>803.71</v>
      </c>
      <c r="I221" s="561">
        <v>953.58</v>
      </c>
      <c r="J221" s="271">
        <v>853.64</v>
      </c>
      <c r="K221" s="561">
        <v>1106.23</v>
      </c>
      <c r="L221" s="271">
        <v>1340.6000000000001</v>
      </c>
      <c r="M221" s="271">
        <v>1202.76</v>
      </c>
      <c r="N221" s="561">
        <v>645.68000000000006</v>
      </c>
      <c r="O221" s="561">
        <v>908.57</v>
      </c>
      <c r="P221" s="271">
        <v>854.39</v>
      </c>
      <c r="Q221" s="271">
        <v>656.19</v>
      </c>
      <c r="R221" s="561">
        <v>465.07</v>
      </c>
      <c r="S221" s="271">
        <v>726.01</v>
      </c>
    </row>
    <row r="222" spans="1:19" hidden="1">
      <c r="A222" s="381"/>
      <c r="B222" s="560">
        <v>50</v>
      </c>
      <c r="C222" s="561">
        <v>395.21000000000004</v>
      </c>
      <c r="D222" s="271">
        <v>446.96000000000004</v>
      </c>
      <c r="E222" s="561">
        <v>354.06</v>
      </c>
      <c r="F222" s="271">
        <v>608.99</v>
      </c>
      <c r="G222" s="561">
        <v>475.95</v>
      </c>
      <c r="H222" s="271">
        <v>805.15</v>
      </c>
      <c r="I222" s="561">
        <v>956.4</v>
      </c>
      <c r="J222" s="271">
        <v>857.65</v>
      </c>
      <c r="K222" s="561">
        <v>1107.23</v>
      </c>
      <c r="L222" s="271">
        <v>1346.4</v>
      </c>
      <c r="M222" s="271">
        <v>1206.92</v>
      </c>
      <c r="N222" s="561">
        <v>649.63</v>
      </c>
      <c r="O222" s="561">
        <v>909.34</v>
      </c>
      <c r="P222" s="271">
        <v>855.27</v>
      </c>
      <c r="Q222" s="271">
        <v>657.11</v>
      </c>
      <c r="R222" s="561">
        <v>468.81</v>
      </c>
      <c r="S222" s="271">
        <v>740.77</v>
      </c>
    </row>
    <row r="223" spans="1:19" hidden="1">
      <c r="A223" s="381"/>
      <c r="B223" s="560">
        <v>52</v>
      </c>
      <c r="C223" s="561">
        <v>413</v>
      </c>
      <c r="D223" s="271">
        <v>462.97</v>
      </c>
      <c r="E223" s="561">
        <v>361.2</v>
      </c>
      <c r="F223" s="271">
        <v>617.80000000000007</v>
      </c>
      <c r="G223" s="561">
        <v>493.83</v>
      </c>
      <c r="H223" s="271">
        <v>820.64</v>
      </c>
      <c r="I223" s="561">
        <v>980.2</v>
      </c>
      <c r="J223" s="271">
        <v>885.56000000000006</v>
      </c>
      <c r="K223" s="561">
        <v>1146.72</v>
      </c>
      <c r="L223" s="271">
        <v>1349.3</v>
      </c>
      <c r="M223" s="271">
        <v>1285.1300000000001</v>
      </c>
      <c r="N223" s="561">
        <v>660.73</v>
      </c>
      <c r="O223" s="561">
        <v>910.63</v>
      </c>
      <c r="P223" s="271">
        <v>868.72</v>
      </c>
      <c r="Q223" s="271">
        <v>682</v>
      </c>
      <c r="R223" s="561">
        <v>486.43</v>
      </c>
      <c r="S223" s="271">
        <v>756.06000000000006</v>
      </c>
    </row>
    <row r="224" spans="1:19" hidden="1">
      <c r="A224" s="381"/>
      <c r="B224" s="560">
        <v>54</v>
      </c>
      <c r="C224" s="561">
        <v>416.82</v>
      </c>
      <c r="D224" s="271">
        <v>468.6</v>
      </c>
      <c r="E224" s="561">
        <v>364.33</v>
      </c>
      <c r="F224" s="271">
        <v>638.23</v>
      </c>
      <c r="G224" s="561">
        <v>499.87</v>
      </c>
      <c r="H224" s="271">
        <v>833.09</v>
      </c>
      <c r="I224" s="561">
        <v>1000.5500000000001</v>
      </c>
      <c r="J224" s="271">
        <v>886.85</v>
      </c>
      <c r="K224" s="561">
        <v>1161.0899999999999</v>
      </c>
      <c r="L224" s="271">
        <v>1406.16</v>
      </c>
      <c r="M224" s="271">
        <v>1286.42</v>
      </c>
      <c r="N224" s="561">
        <v>662.02</v>
      </c>
      <c r="O224" s="561">
        <v>950.81000000000006</v>
      </c>
      <c r="P224" s="271">
        <v>870.01</v>
      </c>
      <c r="Q224" s="271">
        <v>690.46</v>
      </c>
      <c r="R224" s="561">
        <v>492.38</v>
      </c>
      <c r="S224" s="271">
        <v>783.38</v>
      </c>
    </row>
    <row r="225" spans="1:19" hidden="1">
      <c r="A225" s="381"/>
      <c r="B225" s="560">
        <v>56</v>
      </c>
      <c r="C225" s="561">
        <v>426.46000000000004</v>
      </c>
      <c r="D225" s="271">
        <v>479.14</v>
      </c>
      <c r="E225" s="561">
        <v>376.76</v>
      </c>
      <c r="F225" s="271">
        <v>654.6</v>
      </c>
      <c r="G225" s="561">
        <v>511.38</v>
      </c>
      <c r="H225" s="271">
        <v>842.99</v>
      </c>
      <c r="I225" s="561">
        <v>1026.46</v>
      </c>
      <c r="J225" s="271">
        <v>968.51</v>
      </c>
      <c r="K225" s="561">
        <v>1162.47</v>
      </c>
      <c r="L225" s="271">
        <v>1413.75</v>
      </c>
      <c r="M225" s="271">
        <v>1287.71</v>
      </c>
      <c r="N225" s="561">
        <v>700.09</v>
      </c>
      <c r="O225" s="561">
        <v>952.24</v>
      </c>
      <c r="P225" s="271">
        <v>875.76</v>
      </c>
      <c r="Q225" s="271">
        <v>706.97</v>
      </c>
      <c r="R225" s="561">
        <v>503.71000000000004</v>
      </c>
      <c r="S225" s="271">
        <v>811.63</v>
      </c>
    </row>
    <row r="226" spans="1:19" hidden="1">
      <c r="A226" s="381"/>
      <c r="B226" s="560">
        <v>58</v>
      </c>
      <c r="C226" s="561">
        <v>436.11</v>
      </c>
      <c r="D226" s="271">
        <v>489.67</v>
      </c>
      <c r="E226" s="561">
        <v>379.5</v>
      </c>
      <c r="F226" s="271">
        <v>679.83</v>
      </c>
      <c r="G226" s="561">
        <v>522.47</v>
      </c>
      <c r="H226" s="271">
        <v>853.55000000000007</v>
      </c>
      <c r="I226" s="561">
        <v>1052.43</v>
      </c>
      <c r="J226" s="271">
        <v>982.91</v>
      </c>
      <c r="K226" s="561">
        <v>1163.8399999999999</v>
      </c>
      <c r="L226" s="271">
        <v>1415.24</v>
      </c>
      <c r="M226" s="271">
        <v>1289</v>
      </c>
      <c r="N226" s="561">
        <v>716.85</v>
      </c>
      <c r="O226" s="561">
        <v>960.01</v>
      </c>
      <c r="P226" s="271">
        <v>878.26</v>
      </c>
      <c r="Q226" s="271">
        <v>725.29</v>
      </c>
      <c r="R226" s="561">
        <v>514.64</v>
      </c>
      <c r="S226" s="271">
        <v>840.07</v>
      </c>
    </row>
    <row r="227" spans="1:19" hidden="1">
      <c r="A227" s="381"/>
      <c r="B227" s="560">
        <v>60</v>
      </c>
      <c r="C227" s="561">
        <v>445.91</v>
      </c>
      <c r="D227" s="271">
        <v>513.31000000000006</v>
      </c>
      <c r="E227" s="561">
        <v>380.91</v>
      </c>
      <c r="F227" s="271">
        <v>702.05000000000007</v>
      </c>
      <c r="G227" s="561">
        <v>532.13</v>
      </c>
      <c r="H227" s="271">
        <v>864.5</v>
      </c>
      <c r="I227" s="561">
        <v>1054.5899999999999</v>
      </c>
      <c r="J227" s="271">
        <v>995.03</v>
      </c>
      <c r="K227" s="561">
        <v>1165.22</v>
      </c>
      <c r="L227" s="271">
        <v>1416.72</v>
      </c>
      <c r="M227" s="271">
        <v>1290.29</v>
      </c>
      <c r="N227" s="561">
        <v>728.30000000000007</v>
      </c>
      <c r="O227" s="561">
        <v>980.55000000000007</v>
      </c>
      <c r="P227" s="271">
        <v>891.28</v>
      </c>
      <c r="Q227" s="271">
        <v>749.88</v>
      </c>
      <c r="R227" s="561">
        <v>524.15</v>
      </c>
      <c r="S227" s="271">
        <v>868.47</v>
      </c>
    </row>
    <row r="228" spans="1:19" hidden="1">
      <c r="A228" s="381"/>
      <c r="B228" s="560">
        <v>62</v>
      </c>
      <c r="C228" s="561">
        <v>456.02</v>
      </c>
      <c r="D228" s="271">
        <v>522.70000000000005</v>
      </c>
      <c r="E228" s="561">
        <v>392.7</v>
      </c>
      <c r="F228" s="271">
        <v>703.5</v>
      </c>
      <c r="G228" s="561">
        <v>543.58000000000004</v>
      </c>
      <c r="H228" s="271">
        <v>884.42000000000007</v>
      </c>
      <c r="I228" s="561">
        <v>1073.05</v>
      </c>
      <c r="J228" s="271">
        <v>1007.73</v>
      </c>
      <c r="K228" s="561">
        <v>1174.43</v>
      </c>
      <c r="L228" s="271">
        <v>1418.17</v>
      </c>
      <c r="M228" s="271">
        <v>1291.58</v>
      </c>
      <c r="N228" s="561">
        <v>746.15</v>
      </c>
      <c r="O228" s="561">
        <v>981.84</v>
      </c>
      <c r="P228" s="271">
        <v>893</v>
      </c>
      <c r="Q228" s="271">
        <v>770.18000000000006</v>
      </c>
      <c r="R228" s="561">
        <v>535.43000000000006</v>
      </c>
      <c r="S228" s="271">
        <v>897.05000000000007</v>
      </c>
    </row>
    <row r="229" spans="1:19" hidden="1">
      <c r="A229" s="381"/>
      <c r="B229" s="560">
        <v>64</v>
      </c>
      <c r="C229" s="561">
        <v>474.98</v>
      </c>
      <c r="D229" s="271">
        <v>528.1</v>
      </c>
      <c r="E229" s="561">
        <v>396.75</v>
      </c>
      <c r="F229" s="271">
        <v>704.97</v>
      </c>
      <c r="G229" s="561">
        <v>560.96</v>
      </c>
      <c r="H229" s="271">
        <v>891.07</v>
      </c>
      <c r="I229" s="561">
        <v>1080.33</v>
      </c>
      <c r="J229" s="271">
        <v>1009.07</v>
      </c>
      <c r="K229" s="561">
        <v>1175.81</v>
      </c>
      <c r="L229" s="271">
        <v>1487.05</v>
      </c>
      <c r="M229" s="271">
        <v>1311.28</v>
      </c>
      <c r="N229" s="561">
        <v>747.44</v>
      </c>
      <c r="O229" s="561">
        <v>1023.25</v>
      </c>
      <c r="P229" s="271">
        <v>897.2</v>
      </c>
      <c r="Q229" s="271">
        <v>776.47</v>
      </c>
      <c r="R229" s="561">
        <v>552.55000000000007</v>
      </c>
      <c r="S229" s="271">
        <v>924.69</v>
      </c>
    </row>
    <row r="230" spans="1:19" hidden="1">
      <c r="A230" s="381"/>
      <c r="B230" s="560">
        <v>66</v>
      </c>
      <c r="C230" s="561">
        <v>480.76</v>
      </c>
      <c r="D230" s="271">
        <v>533.25</v>
      </c>
      <c r="E230" s="561">
        <v>403.53000000000003</v>
      </c>
      <c r="F230" s="271">
        <v>708.26</v>
      </c>
      <c r="G230" s="561">
        <v>567.18000000000006</v>
      </c>
      <c r="H230" s="271">
        <v>972.49</v>
      </c>
      <c r="I230" s="561">
        <v>1087.8399999999999</v>
      </c>
      <c r="J230" s="271">
        <v>1010.36</v>
      </c>
      <c r="K230" s="561">
        <v>1177.19</v>
      </c>
      <c r="L230" s="271">
        <v>1497.1200000000001</v>
      </c>
      <c r="M230" s="271">
        <v>1312.57</v>
      </c>
      <c r="N230" s="561">
        <v>778.53</v>
      </c>
      <c r="O230" s="561">
        <v>1037.3800000000001</v>
      </c>
      <c r="P230" s="271">
        <v>901.44</v>
      </c>
      <c r="Q230" s="271">
        <v>793.2</v>
      </c>
      <c r="R230" s="561">
        <v>558.66999999999996</v>
      </c>
      <c r="S230" s="271">
        <v>952.29</v>
      </c>
    </row>
    <row r="231" spans="1:19" hidden="1">
      <c r="A231" s="381"/>
      <c r="B231" s="560">
        <v>68</v>
      </c>
      <c r="C231" s="561">
        <v>486.27</v>
      </c>
      <c r="D231" s="271">
        <v>542.95000000000005</v>
      </c>
      <c r="E231" s="561">
        <v>410.33</v>
      </c>
      <c r="F231" s="271">
        <v>733.52</v>
      </c>
      <c r="G231" s="561">
        <v>578.57000000000005</v>
      </c>
      <c r="H231" s="271">
        <v>973.98</v>
      </c>
      <c r="I231" s="561">
        <v>1095.32</v>
      </c>
      <c r="J231" s="271">
        <v>1011.65</v>
      </c>
      <c r="K231" s="561">
        <v>1197.55</v>
      </c>
      <c r="L231" s="271">
        <v>1498.5</v>
      </c>
      <c r="M231" s="271">
        <v>1343.67</v>
      </c>
      <c r="N231" s="561">
        <v>779.82</v>
      </c>
      <c r="O231" s="561">
        <v>1047.6600000000001</v>
      </c>
      <c r="P231" s="271">
        <v>905.69</v>
      </c>
      <c r="Q231" s="271">
        <v>804.99</v>
      </c>
      <c r="R231" s="561">
        <v>569.89</v>
      </c>
      <c r="S231" s="271">
        <v>980.74</v>
      </c>
    </row>
    <row r="232" spans="1:19" hidden="1">
      <c r="A232" s="381"/>
      <c r="B232" s="560">
        <v>70</v>
      </c>
      <c r="C232" s="561">
        <v>487.56</v>
      </c>
      <c r="D232" s="271">
        <v>552.94000000000005</v>
      </c>
      <c r="E232" s="561">
        <v>417.02</v>
      </c>
      <c r="F232" s="271">
        <v>753.9</v>
      </c>
      <c r="G232" s="561">
        <v>590.14</v>
      </c>
      <c r="H232" s="271">
        <v>975.46</v>
      </c>
      <c r="I232" s="561">
        <v>1102.83</v>
      </c>
      <c r="J232" s="271">
        <v>1049.83</v>
      </c>
      <c r="K232" s="561">
        <v>1238.94</v>
      </c>
      <c r="L232" s="271">
        <v>1499.89</v>
      </c>
      <c r="M232" s="271">
        <v>1373.2</v>
      </c>
      <c r="N232" s="561">
        <v>785.56000000000006</v>
      </c>
      <c r="O232" s="561">
        <v>1050.83</v>
      </c>
      <c r="P232" s="271">
        <v>909.93000000000006</v>
      </c>
      <c r="Q232" s="271">
        <v>816.66</v>
      </c>
      <c r="R232" s="561">
        <v>581.28</v>
      </c>
      <c r="S232" s="271">
        <v>1008.65</v>
      </c>
    </row>
    <row r="233" spans="1:19" hidden="1">
      <c r="A233" s="381"/>
      <c r="B233" s="560">
        <v>72</v>
      </c>
      <c r="C233" s="561">
        <v>501.98</v>
      </c>
      <c r="D233" s="271">
        <v>562.79</v>
      </c>
      <c r="E233" s="561">
        <v>423.82</v>
      </c>
      <c r="F233" s="271">
        <v>782.81000000000006</v>
      </c>
      <c r="G233" s="561">
        <v>602.35</v>
      </c>
      <c r="H233" s="271">
        <v>977.11</v>
      </c>
      <c r="I233" s="561">
        <v>1110.29</v>
      </c>
      <c r="J233" s="271">
        <v>1059.24</v>
      </c>
      <c r="K233" s="561">
        <v>1284.53</v>
      </c>
      <c r="L233" s="271">
        <v>1501.26</v>
      </c>
      <c r="M233" s="271">
        <v>1374.49</v>
      </c>
      <c r="N233" s="561">
        <v>798.74</v>
      </c>
      <c r="O233" s="561">
        <v>1153.45</v>
      </c>
      <c r="P233" s="271">
        <v>912.29</v>
      </c>
      <c r="Q233" s="271">
        <v>828.28</v>
      </c>
      <c r="R233" s="561">
        <v>593.31000000000006</v>
      </c>
      <c r="S233" s="271">
        <v>1036.5</v>
      </c>
    </row>
    <row r="234" spans="1:19" hidden="1">
      <c r="A234" s="381"/>
      <c r="B234" s="560">
        <v>74</v>
      </c>
      <c r="C234" s="561">
        <v>523.36</v>
      </c>
      <c r="D234" s="271">
        <v>576.54</v>
      </c>
      <c r="E234" s="561">
        <v>430.59000000000003</v>
      </c>
      <c r="F234" s="271">
        <v>784.34</v>
      </c>
      <c r="G234" s="561">
        <v>613.13</v>
      </c>
      <c r="H234" s="271">
        <v>978.59</v>
      </c>
      <c r="I234" s="561">
        <v>1117.78</v>
      </c>
      <c r="J234" s="271">
        <v>1060.53</v>
      </c>
      <c r="K234" s="561">
        <v>1285.82</v>
      </c>
      <c r="L234" s="271">
        <v>1502.64</v>
      </c>
      <c r="M234" s="271">
        <v>1424.69</v>
      </c>
      <c r="N234" s="561">
        <v>816.14</v>
      </c>
      <c r="O234" s="561">
        <v>1154.74</v>
      </c>
      <c r="P234" s="271">
        <v>918.4</v>
      </c>
      <c r="Q234" s="271">
        <v>839.9</v>
      </c>
      <c r="R234" s="561">
        <v>603.94000000000005</v>
      </c>
      <c r="S234" s="271">
        <v>1064.4100000000001</v>
      </c>
    </row>
    <row r="235" spans="1:19" hidden="1">
      <c r="A235" s="381"/>
      <c r="B235" s="560">
        <v>76</v>
      </c>
      <c r="C235" s="561">
        <v>529.66</v>
      </c>
      <c r="D235" s="271">
        <v>578.48</v>
      </c>
      <c r="E235" s="561">
        <v>437.31</v>
      </c>
      <c r="F235" s="271">
        <v>785.89</v>
      </c>
      <c r="G235" s="561">
        <v>624.59</v>
      </c>
      <c r="H235" s="271">
        <v>980.08</v>
      </c>
      <c r="I235" s="561">
        <v>1125.27</v>
      </c>
      <c r="J235" s="271">
        <v>1061.82</v>
      </c>
      <c r="K235" s="561">
        <v>1287.1100000000001</v>
      </c>
      <c r="L235" s="271">
        <v>1504.02</v>
      </c>
      <c r="M235" s="271">
        <v>1476.46</v>
      </c>
      <c r="N235" s="561">
        <v>868.36</v>
      </c>
      <c r="O235" s="561">
        <v>1161.8800000000001</v>
      </c>
      <c r="P235" s="271">
        <v>922.7</v>
      </c>
      <c r="Q235" s="271">
        <v>851.55000000000007</v>
      </c>
      <c r="R235" s="561">
        <v>615.22</v>
      </c>
      <c r="S235" s="271">
        <v>1092.52</v>
      </c>
    </row>
    <row r="236" spans="1:19" hidden="1">
      <c r="A236" s="381"/>
      <c r="B236" s="560">
        <v>78</v>
      </c>
      <c r="C236" s="561">
        <v>533.97</v>
      </c>
      <c r="D236" s="271">
        <v>579.82000000000005</v>
      </c>
      <c r="E236" s="561">
        <v>444.1</v>
      </c>
      <c r="F236" s="271">
        <v>787.18000000000006</v>
      </c>
      <c r="G236" s="561">
        <v>635.15</v>
      </c>
      <c r="H236" s="271">
        <v>1025.52</v>
      </c>
      <c r="I236" s="561">
        <v>1132.74</v>
      </c>
      <c r="J236" s="271">
        <v>1091.69</v>
      </c>
      <c r="K236" s="561">
        <v>1288.4000000000001</v>
      </c>
      <c r="L236" s="271">
        <v>1505.39</v>
      </c>
      <c r="M236" s="271">
        <v>1481.8500000000001</v>
      </c>
      <c r="N236" s="561">
        <v>882.21</v>
      </c>
      <c r="O236" s="561">
        <v>1163.3800000000001</v>
      </c>
      <c r="P236" s="271">
        <v>923.99</v>
      </c>
      <c r="Q236" s="271">
        <v>863.15</v>
      </c>
      <c r="R236" s="561">
        <v>625.62</v>
      </c>
      <c r="S236" s="271">
        <v>1120.3700000000001</v>
      </c>
    </row>
    <row r="237" spans="1:19" hidden="1">
      <c r="A237" s="381"/>
      <c r="B237" s="560">
        <v>80</v>
      </c>
      <c r="C237" s="561">
        <v>538.31000000000006</v>
      </c>
      <c r="D237" s="271">
        <v>581.16</v>
      </c>
      <c r="E237" s="561">
        <v>454.59000000000003</v>
      </c>
      <c r="F237" s="271">
        <v>790.61</v>
      </c>
      <c r="G237" s="561">
        <v>644.51</v>
      </c>
      <c r="H237" s="271">
        <v>1026.81</v>
      </c>
      <c r="I237" s="561">
        <v>1140.25</v>
      </c>
      <c r="J237" s="271">
        <v>1093.05</v>
      </c>
      <c r="K237" s="561">
        <v>1382.71</v>
      </c>
      <c r="L237" s="271">
        <v>1511.96</v>
      </c>
      <c r="M237" s="271">
        <v>1483.3500000000001</v>
      </c>
      <c r="N237" s="561">
        <v>896.07</v>
      </c>
      <c r="O237" s="561">
        <v>1164.8800000000001</v>
      </c>
      <c r="P237" s="271">
        <v>928.86</v>
      </c>
      <c r="Q237" s="271">
        <v>874.77</v>
      </c>
      <c r="R237" s="561">
        <v>634.84</v>
      </c>
      <c r="S237" s="271">
        <v>1147.56</v>
      </c>
    </row>
    <row r="238" spans="1:19" hidden="1">
      <c r="A238" s="381"/>
      <c r="B238" s="560">
        <v>82</v>
      </c>
      <c r="C238" s="561">
        <v>542.63</v>
      </c>
      <c r="D238" s="271">
        <v>582.5</v>
      </c>
      <c r="E238" s="561">
        <v>463.69</v>
      </c>
      <c r="F238" s="271">
        <v>792.73</v>
      </c>
      <c r="G238" s="561">
        <v>661.55000000000007</v>
      </c>
      <c r="H238" s="271">
        <v>1028.0999999999999</v>
      </c>
      <c r="I238" s="561">
        <v>1147.75</v>
      </c>
      <c r="J238" s="271">
        <v>1108.06</v>
      </c>
      <c r="K238" s="561">
        <v>1384</v>
      </c>
      <c r="L238" s="271">
        <v>1523.6000000000001</v>
      </c>
      <c r="M238" s="271">
        <v>1484.78</v>
      </c>
      <c r="N238" s="561">
        <v>898.51</v>
      </c>
      <c r="O238" s="561">
        <v>1168.9100000000001</v>
      </c>
      <c r="P238" s="271">
        <v>930.15</v>
      </c>
      <c r="Q238" s="271">
        <v>886.4</v>
      </c>
      <c r="R238" s="561">
        <v>651.62</v>
      </c>
      <c r="S238" s="271">
        <v>1169.8399999999999</v>
      </c>
    </row>
    <row r="239" spans="1:19" hidden="1">
      <c r="A239" s="381"/>
      <c r="B239" s="560">
        <v>84</v>
      </c>
      <c r="C239" s="561">
        <v>546.96</v>
      </c>
      <c r="D239" s="271">
        <v>583.84</v>
      </c>
      <c r="E239" s="561">
        <v>465.11</v>
      </c>
      <c r="F239" s="271">
        <v>794.02</v>
      </c>
      <c r="G239" s="561">
        <v>663.24</v>
      </c>
      <c r="H239" s="271">
        <v>1029.3900000000001</v>
      </c>
      <c r="I239" s="561">
        <v>1155.24</v>
      </c>
      <c r="J239" s="271">
        <v>1109.3500000000001</v>
      </c>
      <c r="K239" s="561">
        <v>1385.29</v>
      </c>
      <c r="L239" s="271">
        <v>1631.73</v>
      </c>
      <c r="M239" s="271">
        <v>1486.07</v>
      </c>
      <c r="N239" s="561">
        <v>899.80000000000007</v>
      </c>
      <c r="O239" s="561">
        <v>1170.4000000000001</v>
      </c>
      <c r="P239" s="271">
        <v>931.44</v>
      </c>
      <c r="Q239" s="271">
        <v>898.02</v>
      </c>
      <c r="R239" s="561">
        <v>653.29</v>
      </c>
      <c r="S239" s="271">
        <v>1191.76</v>
      </c>
    </row>
    <row r="240" spans="1:19" hidden="1">
      <c r="A240" s="381"/>
      <c r="B240" s="560">
        <v>86</v>
      </c>
      <c r="C240" s="561">
        <v>551.16999999999996</v>
      </c>
      <c r="D240" s="271">
        <v>585.18000000000006</v>
      </c>
      <c r="E240" s="561">
        <v>483.47</v>
      </c>
      <c r="F240" s="271">
        <v>806.48</v>
      </c>
      <c r="G240" s="561">
        <v>672.59</v>
      </c>
      <c r="H240" s="271">
        <v>1030.68</v>
      </c>
      <c r="I240" s="561">
        <v>1162.71</v>
      </c>
      <c r="J240" s="271">
        <v>1123.01</v>
      </c>
      <c r="K240" s="561">
        <v>1386.58</v>
      </c>
      <c r="L240" s="271">
        <v>1633.02</v>
      </c>
      <c r="M240" s="271">
        <v>1490.84</v>
      </c>
      <c r="N240" s="561">
        <v>937.65</v>
      </c>
      <c r="O240" s="561">
        <v>1171.9100000000001</v>
      </c>
      <c r="P240" s="271">
        <v>932.73</v>
      </c>
      <c r="Q240" s="271">
        <v>909.62</v>
      </c>
      <c r="R240" s="561">
        <v>662.5</v>
      </c>
      <c r="S240" s="271">
        <v>1201.68</v>
      </c>
    </row>
    <row r="241" spans="1:19" hidden="1">
      <c r="A241" s="381"/>
      <c r="B241" s="560">
        <v>88</v>
      </c>
      <c r="C241" s="561">
        <v>552.46</v>
      </c>
      <c r="D241" s="271">
        <v>586.52</v>
      </c>
      <c r="E241" s="561">
        <v>494.82</v>
      </c>
      <c r="F241" s="271">
        <v>826.7</v>
      </c>
      <c r="G241" s="561">
        <v>682.02</v>
      </c>
      <c r="H241" s="271">
        <v>1031.97</v>
      </c>
      <c r="I241" s="561">
        <v>1167.24</v>
      </c>
      <c r="J241" s="271">
        <v>1124.3500000000001</v>
      </c>
      <c r="K241" s="561">
        <v>1387.8700000000001</v>
      </c>
      <c r="L241" s="271">
        <v>1634.31</v>
      </c>
      <c r="M241" s="271">
        <v>1492.22</v>
      </c>
      <c r="N241" s="561">
        <v>943.81000000000006</v>
      </c>
      <c r="O241" s="561">
        <v>1231.49</v>
      </c>
      <c r="P241" s="271">
        <v>934.02</v>
      </c>
      <c r="Q241" s="271">
        <v>921.28</v>
      </c>
      <c r="R241" s="561">
        <v>671.79</v>
      </c>
      <c r="S241" s="271">
        <v>1231.48</v>
      </c>
    </row>
    <row r="242" spans="1:19" hidden="1">
      <c r="A242" s="381"/>
      <c r="B242" s="560">
        <v>90</v>
      </c>
      <c r="C242" s="561">
        <v>553.75</v>
      </c>
      <c r="D242" s="271">
        <v>587.86</v>
      </c>
      <c r="E242" s="561">
        <v>496.25</v>
      </c>
      <c r="F242" s="271">
        <v>836.95</v>
      </c>
      <c r="G242" s="561">
        <v>698.59</v>
      </c>
      <c r="H242" s="271">
        <v>1033.26</v>
      </c>
      <c r="I242" s="561">
        <v>1168.53</v>
      </c>
      <c r="J242" s="271">
        <v>1125.99</v>
      </c>
      <c r="K242" s="561">
        <v>1389.16</v>
      </c>
      <c r="L242" s="271">
        <v>1646.96</v>
      </c>
      <c r="M242" s="271">
        <v>1496.15</v>
      </c>
      <c r="N242" s="561">
        <v>945.1</v>
      </c>
      <c r="O242" s="561">
        <v>1246.6300000000001</v>
      </c>
      <c r="P242" s="271">
        <v>935.31000000000006</v>
      </c>
      <c r="Q242" s="271">
        <v>923.98</v>
      </c>
      <c r="R242" s="561">
        <v>688.11</v>
      </c>
      <c r="S242" s="271">
        <v>1258.6000000000001</v>
      </c>
    </row>
    <row r="243" spans="1:19" hidden="1">
      <c r="A243" s="381"/>
      <c r="B243" s="560">
        <v>92</v>
      </c>
      <c r="C243" s="561">
        <v>559.4</v>
      </c>
      <c r="D243" s="271">
        <v>589.19000000000005</v>
      </c>
      <c r="E243" s="561">
        <v>501.04</v>
      </c>
      <c r="F243" s="271">
        <v>849.33</v>
      </c>
      <c r="G243" s="561">
        <v>700.71</v>
      </c>
      <c r="H243" s="271">
        <v>1034.55</v>
      </c>
      <c r="I243" s="561">
        <v>1169.82</v>
      </c>
      <c r="J243" s="271">
        <v>1139</v>
      </c>
      <c r="K243" s="561">
        <v>1390.45</v>
      </c>
      <c r="L243" s="271">
        <v>1658.96</v>
      </c>
      <c r="M243" s="271">
        <v>1580.49</v>
      </c>
      <c r="N243" s="561">
        <v>946.39</v>
      </c>
      <c r="O243" s="561">
        <v>1252.8600000000001</v>
      </c>
      <c r="P243" s="271">
        <v>936.6</v>
      </c>
      <c r="Q243" s="271">
        <v>933.1</v>
      </c>
      <c r="R243" s="561">
        <v>690.2</v>
      </c>
      <c r="S243" s="271">
        <v>1285.6400000000001</v>
      </c>
    </row>
    <row r="244" spans="1:19" hidden="1">
      <c r="A244" s="381"/>
      <c r="B244" s="560">
        <v>94</v>
      </c>
      <c r="C244" s="561">
        <v>562.77</v>
      </c>
      <c r="D244" s="271">
        <v>590.53</v>
      </c>
      <c r="E244" s="561">
        <v>502.63</v>
      </c>
      <c r="F244" s="271">
        <v>862.29</v>
      </c>
      <c r="G244" s="561">
        <v>713.69</v>
      </c>
      <c r="H244" s="271">
        <v>1035.8399999999999</v>
      </c>
      <c r="I244" s="561">
        <v>1171.1100000000001</v>
      </c>
      <c r="J244" s="271">
        <v>1140.29</v>
      </c>
      <c r="K244" s="561">
        <v>1391.74</v>
      </c>
      <c r="L244" s="271">
        <v>1660.3700000000001</v>
      </c>
      <c r="M244" s="271">
        <v>1592.7</v>
      </c>
      <c r="N244" s="561">
        <v>947.68000000000006</v>
      </c>
      <c r="O244" s="561">
        <v>1254.23</v>
      </c>
      <c r="P244" s="271">
        <v>937.89</v>
      </c>
      <c r="Q244" s="271">
        <v>933.9</v>
      </c>
      <c r="R244" s="561">
        <v>702.99</v>
      </c>
      <c r="S244" s="271">
        <v>1312.55</v>
      </c>
    </row>
    <row r="245" spans="1:19" hidden="1">
      <c r="A245" s="381"/>
      <c r="B245" s="560">
        <v>96</v>
      </c>
      <c r="C245" s="561">
        <v>564.56000000000006</v>
      </c>
      <c r="D245" s="271">
        <v>591.87</v>
      </c>
      <c r="E245" s="561">
        <v>513.51</v>
      </c>
      <c r="F245" s="271">
        <v>869.15</v>
      </c>
      <c r="G245" s="561">
        <v>719.47</v>
      </c>
      <c r="H245" s="271">
        <v>1037.1300000000001</v>
      </c>
      <c r="I245" s="561">
        <v>1172.4000000000001</v>
      </c>
      <c r="J245" s="271">
        <v>1141.75</v>
      </c>
      <c r="K245" s="561">
        <v>1393.03</v>
      </c>
      <c r="L245" s="271">
        <v>1661.89</v>
      </c>
      <c r="M245" s="271">
        <v>1595.23</v>
      </c>
      <c r="N245" s="561">
        <v>953.96</v>
      </c>
      <c r="O245" s="561">
        <v>1255.54</v>
      </c>
      <c r="P245" s="271">
        <v>939.18000000000006</v>
      </c>
      <c r="Q245" s="271">
        <v>938.13</v>
      </c>
      <c r="R245" s="561">
        <v>708.68000000000006</v>
      </c>
      <c r="S245" s="271">
        <v>1327.19</v>
      </c>
    </row>
    <row r="246" spans="1:19" hidden="1">
      <c r="A246" s="381"/>
      <c r="B246" s="560">
        <v>98</v>
      </c>
      <c r="C246" s="561">
        <v>565.97</v>
      </c>
      <c r="D246" s="271">
        <v>593.21</v>
      </c>
      <c r="E246" s="561">
        <v>530.68000000000006</v>
      </c>
      <c r="F246" s="271">
        <v>870.51</v>
      </c>
      <c r="G246" s="561">
        <v>728.9</v>
      </c>
      <c r="H246" s="271">
        <v>1038.42</v>
      </c>
      <c r="I246" s="561">
        <v>1178.6500000000001</v>
      </c>
      <c r="J246" s="271">
        <v>1144.6200000000001</v>
      </c>
      <c r="K246" s="561">
        <v>1394.32</v>
      </c>
      <c r="L246" s="271">
        <v>1663.3400000000001</v>
      </c>
      <c r="M246" s="271">
        <v>1596.52</v>
      </c>
      <c r="N246" s="561">
        <v>955.26</v>
      </c>
      <c r="O246" s="561">
        <v>1256.9100000000001</v>
      </c>
      <c r="P246" s="271">
        <v>940.47</v>
      </c>
      <c r="Q246" s="271">
        <v>940.57</v>
      </c>
      <c r="R246" s="561">
        <v>717.97</v>
      </c>
      <c r="S246" s="271">
        <v>1329</v>
      </c>
    </row>
    <row r="247" spans="1:19" hidden="1">
      <c r="A247" s="381"/>
      <c r="B247" s="560">
        <v>100</v>
      </c>
      <c r="C247" s="561">
        <v>567.37</v>
      </c>
      <c r="D247" s="271">
        <v>594.55000000000007</v>
      </c>
      <c r="E247" s="561">
        <v>575.09</v>
      </c>
      <c r="F247" s="271">
        <v>876.23</v>
      </c>
      <c r="G247" s="561">
        <v>806.33</v>
      </c>
      <c r="H247" s="271">
        <v>1039.71</v>
      </c>
      <c r="I247" s="561">
        <v>1180.03</v>
      </c>
      <c r="J247" s="271">
        <v>1159.57</v>
      </c>
      <c r="K247" s="561">
        <v>1418.06</v>
      </c>
      <c r="L247" s="271">
        <v>1748.74</v>
      </c>
      <c r="M247" s="271">
        <v>1662.47</v>
      </c>
      <c r="N247" s="561">
        <v>956.57</v>
      </c>
      <c r="O247" s="561">
        <v>1358.6100000000001</v>
      </c>
      <c r="P247" s="271">
        <v>941.76</v>
      </c>
      <c r="Q247" s="271">
        <v>959.58</v>
      </c>
      <c r="R247" s="561">
        <v>794.24</v>
      </c>
      <c r="S247" s="271">
        <v>1389.6200000000001</v>
      </c>
    </row>
    <row r="248" spans="1:19" hidden="1">
      <c r="A248" s="381"/>
      <c r="B248" s="560">
        <v>105</v>
      </c>
      <c r="C248" s="561">
        <v>593.78</v>
      </c>
      <c r="D248" s="271">
        <v>608.89</v>
      </c>
      <c r="E248" s="561">
        <v>590.66999999999996</v>
      </c>
      <c r="F248" s="271">
        <v>909.09</v>
      </c>
      <c r="G248" s="561">
        <v>829.25</v>
      </c>
      <c r="H248" s="271">
        <v>1080.6500000000001</v>
      </c>
      <c r="I248" s="561">
        <v>1238.06</v>
      </c>
      <c r="J248" s="271">
        <v>1217.49</v>
      </c>
      <c r="K248" s="561">
        <v>1531.95</v>
      </c>
      <c r="L248" s="271">
        <v>1818.78</v>
      </c>
      <c r="M248" s="271">
        <v>1738.8400000000001</v>
      </c>
      <c r="N248" s="561">
        <v>1047.9000000000001</v>
      </c>
      <c r="O248" s="561">
        <v>1413.73</v>
      </c>
      <c r="P248" s="271">
        <v>976.75</v>
      </c>
      <c r="Q248" s="271">
        <v>978.57</v>
      </c>
      <c r="R248" s="561">
        <v>814.33</v>
      </c>
      <c r="S248" s="271">
        <v>1436.21</v>
      </c>
    </row>
    <row r="249" spans="1:19" hidden="1">
      <c r="A249" s="381"/>
      <c r="B249" s="560">
        <v>110</v>
      </c>
      <c r="C249" s="561">
        <v>622.07000000000005</v>
      </c>
      <c r="D249" s="271">
        <v>637.89</v>
      </c>
      <c r="E249" s="561">
        <v>618.79</v>
      </c>
      <c r="F249" s="271">
        <v>952.27</v>
      </c>
      <c r="G249" s="561">
        <v>868.74</v>
      </c>
      <c r="H249" s="271">
        <v>1132.1100000000001</v>
      </c>
      <c r="I249" s="561">
        <v>1297.01</v>
      </c>
      <c r="J249" s="271">
        <v>1275.29</v>
      </c>
      <c r="K249" s="561">
        <v>1604.9</v>
      </c>
      <c r="L249" s="271">
        <v>1905.38</v>
      </c>
      <c r="M249" s="271">
        <v>1821.64</v>
      </c>
      <c r="N249" s="561">
        <v>1097.81</v>
      </c>
      <c r="O249" s="561">
        <v>1481.05</v>
      </c>
      <c r="P249" s="271">
        <v>1023.26</v>
      </c>
      <c r="Q249" s="271">
        <v>1025.28</v>
      </c>
      <c r="R249" s="561">
        <v>853.1</v>
      </c>
      <c r="S249" s="271">
        <v>1446.65</v>
      </c>
    </row>
    <row r="250" spans="1:19" hidden="1">
      <c r="A250" s="381"/>
      <c r="B250" s="560">
        <v>115</v>
      </c>
      <c r="C250" s="561">
        <v>650.34</v>
      </c>
      <c r="D250" s="271">
        <v>666.89</v>
      </c>
      <c r="E250" s="561">
        <v>646.91</v>
      </c>
      <c r="F250" s="271">
        <v>995.64</v>
      </c>
      <c r="G250" s="561">
        <v>908.23</v>
      </c>
      <c r="H250" s="271">
        <v>1183.57</v>
      </c>
      <c r="I250" s="561">
        <v>1355.97</v>
      </c>
      <c r="J250" s="271">
        <v>1323.65</v>
      </c>
      <c r="K250" s="561">
        <v>1677.8500000000001</v>
      </c>
      <c r="L250" s="271">
        <v>1991.99</v>
      </c>
      <c r="M250" s="271">
        <v>1904.44</v>
      </c>
      <c r="N250" s="561">
        <v>1147.69</v>
      </c>
      <c r="O250" s="561">
        <v>1548.38</v>
      </c>
      <c r="P250" s="271">
        <v>1069.78</v>
      </c>
      <c r="Q250" s="271">
        <v>1073.76</v>
      </c>
      <c r="R250" s="561">
        <v>891.88</v>
      </c>
      <c r="S250" s="271">
        <v>1508.07</v>
      </c>
    </row>
    <row r="251" spans="1:19" hidden="1">
      <c r="A251" s="381"/>
      <c r="B251" s="560">
        <v>120</v>
      </c>
      <c r="C251" s="561">
        <v>678.62</v>
      </c>
      <c r="D251" s="271">
        <v>695.87</v>
      </c>
      <c r="E251" s="561">
        <v>675.04</v>
      </c>
      <c r="F251" s="271">
        <v>1038.8</v>
      </c>
      <c r="G251" s="561">
        <v>947.71</v>
      </c>
      <c r="H251" s="271">
        <v>1235.03</v>
      </c>
      <c r="I251" s="561">
        <v>1414.92</v>
      </c>
      <c r="J251" s="271">
        <v>1378.78</v>
      </c>
      <c r="K251" s="561">
        <v>1750.8</v>
      </c>
      <c r="L251" s="271">
        <v>2078.59</v>
      </c>
      <c r="M251" s="271">
        <v>1987.24</v>
      </c>
      <c r="N251" s="561">
        <v>1197.6000000000001</v>
      </c>
      <c r="O251" s="561">
        <v>1615.69</v>
      </c>
      <c r="P251" s="271">
        <v>1116.28</v>
      </c>
      <c r="Q251" s="271">
        <v>1119.25</v>
      </c>
      <c r="R251" s="561">
        <v>930.65</v>
      </c>
      <c r="S251" s="271">
        <v>1568.66</v>
      </c>
    </row>
    <row r="252" spans="1:19" hidden="1">
      <c r="A252" s="381"/>
      <c r="B252" s="560">
        <v>125</v>
      </c>
      <c r="C252" s="561">
        <v>706.89</v>
      </c>
      <c r="D252" s="271">
        <v>724.87</v>
      </c>
      <c r="E252" s="561">
        <v>703.17</v>
      </c>
      <c r="F252" s="271">
        <v>1082.17</v>
      </c>
      <c r="G252" s="561">
        <v>987.2</v>
      </c>
      <c r="H252" s="271">
        <v>1286.49</v>
      </c>
      <c r="I252" s="561">
        <v>1473.88</v>
      </c>
      <c r="J252" s="271">
        <v>1449.39</v>
      </c>
      <c r="K252" s="561">
        <v>1823.75</v>
      </c>
      <c r="L252" s="271">
        <v>2165.19</v>
      </c>
      <c r="M252" s="271">
        <v>2070.04</v>
      </c>
      <c r="N252" s="561">
        <v>1247.5</v>
      </c>
      <c r="O252" s="561">
        <v>1683.02</v>
      </c>
      <c r="P252" s="271">
        <v>1162.8</v>
      </c>
      <c r="Q252" s="271">
        <v>1163.96</v>
      </c>
      <c r="R252" s="561">
        <v>969.43000000000006</v>
      </c>
      <c r="S252" s="271">
        <v>1617.43</v>
      </c>
    </row>
    <row r="253" spans="1:19" hidden="1">
      <c r="A253" s="381"/>
      <c r="B253" s="560">
        <v>130</v>
      </c>
      <c r="C253" s="561">
        <v>735.17</v>
      </c>
      <c r="D253" s="271">
        <v>753.87</v>
      </c>
      <c r="E253" s="561">
        <v>731.30000000000007</v>
      </c>
      <c r="F253" s="271">
        <v>1125.33</v>
      </c>
      <c r="G253" s="561">
        <v>1026.69</v>
      </c>
      <c r="H253" s="271">
        <v>1337.95</v>
      </c>
      <c r="I253" s="561">
        <v>1532.83</v>
      </c>
      <c r="J253" s="271">
        <v>1473.51</v>
      </c>
      <c r="K253" s="561">
        <v>1896.7</v>
      </c>
      <c r="L253" s="271">
        <v>2251.81</v>
      </c>
      <c r="M253" s="271">
        <v>2152.86</v>
      </c>
      <c r="N253" s="561">
        <v>1297.4000000000001</v>
      </c>
      <c r="O253" s="561">
        <v>1750.3400000000001</v>
      </c>
      <c r="P253" s="271">
        <v>1209.31</v>
      </c>
      <c r="Q253" s="271">
        <v>1212.95</v>
      </c>
      <c r="R253" s="561">
        <v>1008.21</v>
      </c>
      <c r="S253" s="271">
        <v>1666.23</v>
      </c>
    </row>
    <row r="254" spans="1:19" hidden="1">
      <c r="A254" s="381"/>
      <c r="B254" s="560">
        <v>135</v>
      </c>
      <c r="C254" s="561">
        <v>763.45</v>
      </c>
      <c r="D254" s="271">
        <v>782.85</v>
      </c>
      <c r="E254" s="561">
        <v>759.42</v>
      </c>
      <c r="F254" s="271">
        <v>1168.71</v>
      </c>
      <c r="G254" s="561">
        <v>1066.18</v>
      </c>
      <c r="H254" s="271">
        <v>1389.41</v>
      </c>
      <c r="I254" s="561">
        <v>1591.79</v>
      </c>
      <c r="J254" s="271">
        <v>1513.95</v>
      </c>
      <c r="K254" s="561">
        <v>1969.65</v>
      </c>
      <c r="L254" s="271">
        <v>2338.42</v>
      </c>
      <c r="M254" s="271">
        <v>2235.66</v>
      </c>
      <c r="N254" s="561">
        <v>1347.29</v>
      </c>
      <c r="O254" s="561">
        <v>1764.24</v>
      </c>
      <c r="P254" s="271">
        <v>1255.83</v>
      </c>
      <c r="Q254" s="271">
        <v>1257.69</v>
      </c>
      <c r="R254" s="561">
        <v>1046.99</v>
      </c>
      <c r="S254" s="271">
        <v>1712.08</v>
      </c>
    </row>
    <row r="255" spans="1:19" hidden="1">
      <c r="A255" s="381"/>
      <c r="B255" s="560">
        <v>140</v>
      </c>
      <c r="C255" s="561">
        <v>791.72</v>
      </c>
      <c r="D255" s="271">
        <v>811.85</v>
      </c>
      <c r="E255" s="561">
        <v>787.55000000000007</v>
      </c>
      <c r="F255" s="271">
        <v>1211.8600000000001</v>
      </c>
      <c r="G255" s="561">
        <v>1105.67</v>
      </c>
      <c r="H255" s="271">
        <v>1440.8700000000001</v>
      </c>
      <c r="I255" s="561">
        <v>1650.74</v>
      </c>
      <c r="J255" s="271">
        <v>1559.54</v>
      </c>
      <c r="K255" s="561">
        <v>2042.6000000000001</v>
      </c>
      <c r="L255" s="271">
        <v>2425.0300000000002</v>
      </c>
      <c r="M255" s="271">
        <v>2318.4500000000003</v>
      </c>
      <c r="N255" s="561">
        <v>1397.2</v>
      </c>
      <c r="O255" s="561">
        <v>1820.63</v>
      </c>
      <c r="P255" s="271">
        <v>1302.33</v>
      </c>
      <c r="Q255" s="271">
        <v>1303.1400000000001</v>
      </c>
      <c r="R255" s="561">
        <v>1085.77</v>
      </c>
      <c r="S255" s="271">
        <v>1770.5900000000001</v>
      </c>
    </row>
    <row r="256" spans="1:19" hidden="1">
      <c r="A256" s="381"/>
      <c r="B256" s="560">
        <v>145</v>
      </c>
      <c r="C256" s="561">
        <v>820</v>
      </c>
      <c r="D256" s="271">
        <v>840.85</v>
      </c>
      <c r="E256" s="561">
        <v>815.68000000000006</v>
      </c>
      <c r="F256" s="271">
        <v>1254.82</v>
      </c>
      <c r="G256" s="561">
        <v>1145.1500000000001</v>
      </c>
      <c r="H256" s="271">
        <v>1490.2</v>
      </c>
      <c r="I256" s="561">
        <v>1709.7</v>
      </c>
      <c r="J256" s="271">
        <v>1571.38</v>
      </c>
      <c r="K256" s="561">
        <v>2115.5500000000002</v>
      </c>
      <c r="L256" s="271">
        <v>2511.63</v>
      </c>
      <c r="M256" s="271">
        <v>2401.25</v>
      </c>
      <c r="N256" s="561">
        <v>1447.09</v>
      </c>
      <c r="O256" s="561">
        <v>1882.4</v>
      </c>
      <c r="P256" s="271">
        <v>1348.8500000000001</v>
      </c>
      <c r="Q256" s="271">
        <v>1352.34</v>
      </c>
      <c r="R256" s="561">
        <v>1124.53</v>
      </c>
      <c r="S256" s="271">
        <v>1828.14</v>
      </c>
    </row>
    <row r="257" spans="1:19" hidden="1">
      <c r="A257" s="381"/>
      <c r="B257" s="560">
        <v>150</v>
      </c>
      <c r="C257" s="561">
        <v>848.27</v>
      </c>
      <c r="D257" s="271">
        <v>869.85</v>
      </c>
      <c r="E257" s="561">
        <v>843.80000000000007</v>
      </c>
      <c r="F257" s="271">
        <v>1295.94</v>
      </c>
      <c r="G257" s="561">
        <v>1184.6500000000001</v>
      </c>
      <c r="H257" s="271">
        <v>1543.77</v>
      </c>
      <c r="I257" s="561">
        <v>1768.64</v>
      </c>
      <c r="J257" s="271">
        <v>1580.99</v>
      </c>
      <c r="K257" s="561">
        <v>2188.5</v>
      </c>
      <c r="L257" s="271">
        <v>2598.23</v>
      </c>
      <c r="M257" s="271">
        <v>2484.0500000000002</v>
      </c>
      <c r="N257" s="561">
        <v>1497</v>
      </c>
      <c r="O257" s="561">
        <v>1943.96</v>
      </c>
      <c r="P257" s="271">
        <v>1395.3600000000001</v>
      </c>
      <c r="Q257" s="271">
        <v>1396.7</v>
      </c>
      <c r="R257" s="561">
        <v>1163.32</v>
      </c>
      <c r="S257" s="271">
        <v>1884.89</v>
      </c>
    </row>
    <row r="258" spans="1:19" hidden="1">
      <c r="A258" s="552"/>
      <c r="B258" s="562" t="s">
        <v>747</v>
      </c>
      <c r="C258" s="563">
        <v>5.66</v>
      </c>
      <c r="D258" s="563">
        <v>5.8</v>
      </c>
      <c r="E258" s="563">
        <v>5.63</v>
      </c>
      <c r="F258" s="563">
        <v>8.64</v>
      </c>
      <c r="G258" s="563">
        <v>7.9</v>
      </c>
      <c r="H258" s="563">
        <v>10.3</v>
      </c>
      <c r="I258" s="563">
        <v>11.8</v>
      </c>
      <c r="J258" s="563">
        <v>10.540000000000001</v>
      </c>
      <c r="K258" s="563">
        <v>14.59</v>
      </c>
      <c r="L258" s="563">
        <v>17.330000000000002</v>
      </c>
      <c r="M258" s="563">
        <v>16.57</v>
      </c>
      <c r="N258" s="563">
        <v>9.98</v>
      </c>
      <c r="O258" s="563">
        <v>12.96</v>
      </c>
      <c r="P258" s="563">
        <v>9.31</v>
      </c>
      <c r="Q258" s="563">
        <v>9.32</v>
      </c>
      <c r="R258" s="563">
        <v>7.76</v>
      </c>
      <c r="S258" s="563">
        <v>12.57</v>
      </c>
    </row>
    <row r="259" spans="1:19" hidden="1">
      <c r="A259" s="552"/>
      <c r="B259" s="564" t="s">
        <v>722</v>
      </c>
      <c r="C259" s="561">
        <v>848.27</v>
      </c>
      <c r="D259" s="271">
        <v>869.85</v>
      </c>
      <c r="E259" s="561">
        <v>843.80000000000007</v>
      </c>
      <c r="F259" s="271">
        <v>1295.94</v>
      </c>
      <c r="G259" s="561">
        <v>1184.6500000000001</v>
      </c>
      <c r="H259" s="271">
        <v>1543.77</v>
      </c>
      <c r="I259" s="561">
        <v>1768.64</v>
      </c>
      <c r="J259" s="271">
        <v>1580.99</v>
      </c>
      <c r="K259" s="561">
        <v>2188.5</v>
      </c>
      <c r="L259" s="271">
        <v>2598.23</v>
      </c>
      <c r="M259" s="271">
        <v>2484.0500000000002</v>
      </c>
      <c r="N259" s="561">
        <v>1497</v>
      </c>
      <c r="O259" s="561">
        <v>1943.96</v>
      </c>
      <c r="P259" s="271">
        <v>1395.3600000000001</v>
      </c>
      <c r="Q259" s="271">
        <v>1396.7</v>
      </c>
      <c r="R259" s="561">
        <v>1163.32</v>
      </c>
      <c r="S259" s="271">
        <v>1884.89</v>
      </c>
    </row>
    <row r="260" spans="1:19" hidden="1">
      <c r="A260" s="552"/>
      <c r="B260" s="562"/>
      <c r="C260" s="563">
        <f>C258</f>
        <v>5.66</v>
      </c>
      <c r="D260" s="563">
        <f t="shared" ref="D260:S261" si="14">D258</f>
        <v>5.8</v>
      </c>
      <c r="E260" s="563">
        <f t="shared" si="14"/>
        <v>5.63</v>
      </c>
      <c r="F260" s="563">
        <f t="shared" si="14"/>
        <v>8.64</v>
      </c>
      <c r="G260" s="563">
        <f t="shared" si="14"/>
        <v>7.9</v>
      </c>
      <c r="H260" s="563">
        <f t="shared" si="14"/>
        <v>10.3</v>
      </c>
      <c r="I260" s="563">
        <f t="shared" si="14"/>
        <v>11.8</v>
      </c>
      <c r="J260" s="563">
        <f t="shared" si="14"/>
        <v>10.540000000000001</v>
      </c>
      <c r="K260" s="563">
        <f t="shared" si="14"/>
        <v>14.59</v>
      </c>
      <c r="L260" s="563">
        <f t="shared" si="14"/>
        <v>17.330000000000002</v>
      </c>
      <c r="M260" s="563">
        <f t="shared" si="14"/>
        <v>16.57</v>
      </c>
      <c r="N260" s="563">
        <f t="shared" si="14"/>
        <v>9.98</v>
      </c>
      <c r="O260" s="563">
        <f t="shared" si="14"/>
        <v>12.96</v>
      </c>
      <c r="P260" s="563">
        <f t="shared" si="14"/>
        <v>9.31</v>
      </c>
      <c r="Q260" s="563">
        <f t="shared" si="14"/>
        <v>9.32</v>
      </c>
      <c r="R260" s="563">
        <f t="shared" si="14"/>
        <v>7.76</v>
      </c>
      <c r="S260" s="563">
        <f t="shared" si="14"/>
        <v>12.57</v>
      </c>
    </row>
    <row r="261" spans="1:19" hidden="1">
      <c r="A261" s="552"/>
      <c r="B261" s="564"/>
      <c r="C261" s="561">
        <f>C259</f>
        <v>848.27</v>
      </c>
      <c r="D261" s="271">
        <f t="shared" si="14"/>
        <v>869.85</v>
      </c>
      <c r="E261" s="561">
        <f t="shared" si="14"/>
        <v>843.80000000000007</v>
      </c>
      <c r="F261" s="271">
        <f t="shared" si="14"/>
        <v>1295.94</v>
      </c>
      <c r="G261" s="561">
        <f t="shared" si="14"/>
        <v>1184.6500000000001</v>
      </c>
      <c r="H261" s="271">
        <f t="shared" si="14"/>
        <v>1543.77</v>
      </c>
      <c r="I261" s="561">
        <f t="shared" si="14"/>
        <v>1768.64</v>
      </c>
      <c r="J261" s="271">
        <f t="shared" si="14"/>
        <v>1580.99</v>
      </c>
      <c r="K261" s="561">
        <f t="shared" si="14"/>
        <v>2188.5</v>
      </c>
      <c r="L261" s="271">
        <f t="shared" si="14"/>
        <v>2598.23</v>
      </c>
      <c r="M261" s="271">
        <f t="shared" si="14"/>
        <v>2484.0500000000002</v>
      </c>
      <c r="N261" s="561">
        <f t="shared" si="14"/>
        <v>1497</v>
      </c>
      <c r="O261" s="561">
        <f t="shared" si="14"/>
        <v>1943.96</v>
      </c>
      <c r="P261" s="271">
        <f t="shared" si="14"/>
        <v>1395.3600000000001</v>
      </c>
      <c r="Q261" s="271">
        <f t="shared" si="14"/>
        <v>1396.7</v>
      </c>
      <c r="R261" s="561">
        <f t="shared" si="14"/>
        <v>1163.32</v>
      </c>
      <c r="S261" s="271">
        <f t="shared" si="14"/>
        <v>1884.89</v>
      </c>
    </row>
    <row r="262" spans="1:19" hidden="1">
      <c r="A262" s="299"/>
      <c r="B262" s="299"/>
      <c r="C262" s="299"/>
      <c r="D262" s="299"/>
      <c r="E262" s="299"/>
      <c r="F262" s="299"/>
      <c r="G262" s="299"/>
      <c r="H262" s="299"/>
      <c r="I262" s="299"/>
      <c r="J262" s="299"/>
      <c r="K262" s="299"/>
      <c r="L262" s="299"/>
      <c r="M262" s="299"/>
      <c r="N262" s="299"/>
      <c r="O262" s="299"/>
      <c r="P262" s="299"/>
      <c r="Q262" s="299"/>
      <c r="R262" s="299"/>
      <c r="S262" s="299"/>
    </row>
    <row r="263" spans="1:19" hidden="1">
      <c r="A263" s="299"/>
      <c r="B263" s="299"/>
      <c r="C263" s="299"/>
      <c r="D263" s="299"/>
      <c r="E263" s="299"/>
      <c r="F263" s="299"/>
      <c r="G263" s="299"/>
      <c r="H263" s="299"/>
      <c r="I263" s="299"/>
      <c r="J263" s="299"/>
      <c r="K263" s="299"/>
      <c r="L263" s="299"/>
      <c r="M263" s="299"/>
      <c r="N263" s="299"/>
      <c r="O263" s="299"/>
      <c r="P263" s="299"/>
      <c r="Q263" s="299"/>
      <c r="R263" s="299"/>
      <c r="S263" s="299"/>
    </row>
    <row r="264" spans="1:19" hidden="1">
      <c r="A264" s="299"/>
      <c r="B264" s="299"/>
      <c r="C264" s="299"/>
      <c r="D264" s="299"/>
      <c r="E264" s="299"/>
      <c r="F264" s="299"/>
      <c r="G264" s="299"/>
      <c r="H264" s="299"/>
      <c r="I264" s="299"/>
      <c r="J264" s="299"/>
      <c r="K264" s="299"/>
      <c r="L264" s="299"/>
      <c r="M264" s="299"/>
      <c r="N264" s="299"/>
      <c r="O264" s="299"/>
      <c r="P264" s="299"/>
      <c r="Q264" s="299"/>
      <c r="R264" s="299"/>
      <c r="S264" s="299"/>
    </row>
    <row r="265" spans="1:19" hidden="1">
      <c r="A265" s="299"/>
      <c r="B265" s="299"/>
      <c r="C265" s="299"/>
      <c r="D265" s="299"/>
      <c r="E265" s="299"/>
      <c r="F265" s="299"/>
      <c r="G265" s="299"/>
      <c r="H265" s="299"/>
      <c r="I265" s="299"/>
      <c r="J265" s="299"/>
      <c r="K265" s="299"/>
      <c r="L265" s="299"/>
      <c r="M265" s="299"/>
      <c r="N265" s="299"/>
      <c r="O265" s="299"/>
      <c r="P265" s="299"/>
      <c r="Q265" s="299"/>
      <c r="R265" s="299"/>
      <c r="S265" s="299"/>
    </row>
    <row r="266" spans="1:19" hidden="1">
      <c r="A266" s="299"/>
      <c r="B266" s="299"/>
      <c r="C266" s="299"/>
      <c r="D266" s="299"/>
      <c r="E266" s="299"/>
      <c r="F266" s="299"/>
      <c r="G266" s="299"/>
      <c r="H266" s="299"/>
      <c r="I266" s="299"/>
      <c r="J266" s="299"/>
      <c r="K266" s="299"/>
      <c r="L266" s="299"/>
      <c r="M266" s="299"/>
      <c r="N266" s="299"/>
      <c r="O266" s="299"/>
      <c r="P266" s="299"/>
      <c r="Q266" s="299"/>
      <c r="R266" s="299"/>
      <c r="S266" s="299"/>
    </row>
    <row r="267" spans="1:19" hidden="1">
      <c r="A267" s="299"/>
      <c r="B267" s="299"/>
      <c r="C267" s="299"/>
      <c r="D267" s="299"/>
      <c r="E267" s="299"/>
      <c r="F267" s="299"/>
      <c r="G267" s="299"/>
      <c r="H267" s="299"/>
      <c r="I267" s="299"/>
      <c r="J267" s="299"/>
      <c r="K267" s="299"/>
      <c r="L267" s="299"/>
      <c r="M267" s="299"/>
      <c r="N267" s="299"/>
      <c r="O267" s="299"/>
      <c r="P267" s="299"/>
      <c r="Q267" s="299"/>
      <c r="R267" s="299"/>
      <c r="S267" s="299"/>
    </row>
    <row r="268" spans="1:19" hidden="1">
      <c r="A268" s="299"/>
      <c r="B268" s="299"/>
      <c r="C268" s="299"/>
      <c r="D268" s="299"/>
      <c r="E268" s="299"/>
      <c r="F268" s="299"/>
      <c r="G268" s="299"/>
      <c r="H268" s="299"/>
      <c r="I268" s="299"/>
      <c r="J268" s="299"/>
      <c r="K268" s="299"/>
      <c r="L268" s="299"/>
      <c r="M268" s="299"/>
      <c r="N268" s="299"/>
      <c r="O268" s="299"/>
      <c r="P268" s="299"/>
      <c r="Q268" s="299"/>
      <c r="R268" s="299"/>
      <c r="S268" s="299"/>
    </row>
    <row r="269" spans="1:19" hidden="1">
      <c r="A269" s="299"/>
      <c r="B269" s="299"/>
      <c r="C269" s="299"/>
      <c r="D269" s="299"/>
      <c r="E269" s="299"/>
      <c r="F269" s="299"/>
      <c r="G269" s="299"/>
      <c r="H269" s="299"/>
      <c r="I269" s="299"/>
      <c r="J269" s="299"/>
      <c r="K269" s="299"/>
      <c r="L269" s="299"/>
      <c r="M269" s="299"/>
      <c r="N269" s="299"/>
      <c r="O269" s="299"/>
      <c r="P269" s="299"/>
      <c r="Q269" s="299"/>
      <c r="R269" s="299"/>
      <c r="S269" s="299"/>
    </row>
    <row r="270" spans="1:19" hidden="1">
      <c r="A270" s="299"/>
      <c r="B270" s="299"/>
      <c r="C270" s="299"/>
      <c r="D270" s="299"/>
      <c r="E270" s="299"/>
      <c r="F270" s="299"/>
      <c r="G270" s="299"/>
      <c r="H270" s="299"/>
      <c r="I270" s="299"/>
      <c r="J270" s="299"/>
      <c r="K270" s="299"/>
      <c r="L270" s="299"/>
      <c r="M270" s="299"/>
      <c r="N270" s="299"/>
      <c r="O270" s="299"/>
      <c r="P270" s="299"/>
      <c r="Q270" s="299"/>
      <c r="R270" s="299"/>
      <c r="S270" s="299"/>
    </row>
    <row r="271" spans="1:19" hidden="1">
      <c r="A271" s="299"/>
      <c r="B271" s="299"/>
      <c r="C271" s="299"/>
      <c r="D271" s="299"/>
      <c r="E271" s="299"/>
      <c r="F271" s="299"/>
      <c r="G271" s="299"/>
      <c r="H271" s="299"/>
      <c r="I271" s="299"/>
      <c r="J271" s="299"/>
      <c r="K271" s="299"/>
      <c r="L271" s="299"/>
      <c r="M271" s="299"/>
      <c r="N271" s="299"/>
      <c r="O271" s="299"/>
      <c r="P271" s="299"/>
      <c r="Q271" s="299"/>
      <c r="R271" s="299"/>
      <c r="S271" s="299"/>
    </row>
    <row r="272" spans="1:19" hidden="1">
      <c r="A272" s="299"/>
      <c r="B272" s="299"/>
      <c r="C272" s="299"/>
      <c r="D272" s="299"/>
      <c r="E272" s="299"/>
      <c r="F272" s="299"/>
      <c r="G272" s="299"/>
      <c r="H272" s="299"/>
      <c r="I272" s="299"/>
      <c r="J272" s="299"/>
      <c r="K272" s="299"/>
      <c r="L272" s="299"/>
      <c r="M272" s="299"/>
      <c r="N272" s="299"/>
      <c r="O272" s="299"/>
      <c r="P272" s="299"/>
      <c r="Q272" s="299"/>
      <c r="R272" s="299"/>
      <c r="S272" s="299"/>
    </row>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sheetData>
  <sheetProtection formatCells="0" formatColumns="0" formatRows="0"/>
  <mergeCells count="14">
    <mergeCell ref="C4:S4"/>
    <mergeCell ref="F5:I5"/>
    <mergeCell ref="J5:N5"/>
    <mergeCell ref="P6:R6"/>
    <mergeCell ref="C7:D7"/>
    <mergeCell ref="P7:R7"/>
    <mergeCell ref="C122:S122"/>
    <mergeCell ref="B123:B124"/>
    <mergeCell ref="A9:B9"/>
    <mergeCell ref="C11:S11"/>
    <mergeCell ref="A13:B13"/>
    <mergeCell ref="B20:S20"/>
    <mergeCell ref="C24:S24"/>
    <mergeCell ref="C83:S83"/>
  </mergeCells>
  <pageMargins left="0.25" right="0.2" top="0.5" bottom="0.25" header="0.1" footer="0.25"/>
  <pageSetup scale="82" fitToHeight="2"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rowBreaks count="1" manualBreakCount="1">
    <brk id="80"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Normal="100" workbookViewId="0">
      <selection activeCell="A6" sqref="A6"/>
    </sheetView>
  </sheetViews>
  <sheetFormatPr defaultColWidth="15.28515625" defaultRowHeight="60.6" customHeight="1"/>
  <cols>
    <col min="1" max="1" width="18.28515625" customWidth="1"/>
    <col min="2" max="2" width="44.140625" customWidth="1"/>
    <col min="3" max="3" width="12.5703125" customWidth="1"/>
    <col min="4" max="4" width="43.85546875" customWidth="1"/>
    <col min="5" max="5" width="28.42578125" customWidth="1"/>
  </cols>
  <sheetData>
    <row r="1" spans="1:5" ht="60.6" customHeight="1" thickBot="1">
      <c r="A1" s="731" t="s">
        <v>814</v>
      </c>
      <c r="B1" s="732" t="s">
        <v>815</v>
      </c>
      <c r="C1" s="732" t="s">
        <v>816</v>
      </c>
      <c r="D1" s="732" t="s">
        <v>817</v>
      </c>
      <c r="E1" s="732" t="s">
        <v>818</v>
      </c>
    </row>
    <row r="2" spans="1:5" ht="60.6" customHeight="1" thickBot="1">
      <c r="A2" s="733" t="s">
        <v>819</v>
      </c>
      <c r="B2" s="734" t="s">
        <v>820</v>
      </c>
      <c r="C2" s="735" t="s">
        <v>227</v>
      </c>
      <c r="D2" s="734" t="s">
        <v>821</v>
      </c>
      <c r="E2" s="734" t="s">
        <v>822</v>
      </c>
    </row>
    <row r="3" spans="1:5" ht="60.6" customHeight="1" thickBot="1">
      <c r="A3" s="733" t="s">
        <v>823</v>
      </c>
      <c r="B3" s="734" t="s">
        <v>824</v>
      </c>
      <c r="C3" s="735" t="s">
        <v>227</v>
      </c>
      <c r="D3" s="734" t="s">
        <v>825</v>
      </c>
      <c r="E3" s="734" t="s">
        <v>826</v>
      </c>
    </row>
    <row r="4" spans="1:5" ht="60.6" customHeight="1" thickBot="1">
      <c r="A4" s="733" t="s">
        <v>827</v>
      </c>
      <c r="B4" s="734" t="s">
        <v>828</v>
      </c>
      <c r="C4" s="735" t="s">
        <v>227</v>
      </c>
      <c r="D4" s="734" t="s">
        <v>829</v>
      </c>
      <c r="E4" s="734" t="s">
        <v>830</v>
      </c>
    </row>
    <row r="5" spans="1:5" ht="60.6" customHeight="1" thickBot="1">
      <c r="A5" s="733" t="s">
        <v>831</v>
      </c>
      <c r="B5" s="734" t="s">
        <v>832</v>
      </c>
      <c r="C5" s="735" t="s">
        <v>227</v>
      </c>
      <c r="D5" s="734" t="s">
        <v>833</v>
      </c>
      <c r="E5" s="734" t="s">
        <v>830</v>
      </c>
    </row>
    <row r="6" spans="1:5" ht="60.6" customHeight="1" thickBot="1">
      <c r="A6" s="733" t="s">
        <v>834</v>
      </c>
      <c r="B6" s="734" t="s">
        <v>835</v>
      </c>
      <c r="C6" s="735" t="s">
        <v>227</v>
      </c>
      <c r="D6" s="734" t="s">
        <v>836</v>
      </c>
      <c r="E6" s="734" t="s">
        <v>826</v>
      </c>
    </row>
    <row r="7" spans="1:5" ht="60.6" customHeight="1" thickBot="1">
      <c r="A7" s="733" t="s">
        <v>837</v>
      </c>
      <c r="B7" s="734" t="s">
        <v>838</v>
      </c>
      <c r="C7" s="735" t="s">
        <v>227</v>
      </c>
      <c r="D7" s="734" t="s">
        <v>839</v>
      </c>
      <c r="E7" s="734" t="s">
        <v>830</v>
      </c>
    </row>
    <row r="8" spans="1:5" ht="60.6" customHeight="1" thickBot="1">
      <c r="A8" s="733" t="s">
        <v>840</v>
      </c>
      <c r="B8" s="734" t="s">
        <v>841</v>
      </c>
      <c r="C8" s="735" t="s">
        <v>227</v>
      </c>
      <c r="D8" s="734" t="s">
        <v>839</v>
      </c>
      <c r="E8" s="734" t="s">
        <v>842</v>
      </c>
    </row>
    <row r="9" spans="1:5" ht="60.6" customHeight="1" thickBot="1">
      <c r="A9" s="733" t="s">
        <v>843</v>
      </c>
      <c r="B9" s="734" t="s">
        <v>844</v>
      </c>
      <c r="C9" s="735" t="s">
        <v>227</v>
      </c>
      <c r="D9" s="734" t="s">
        <v>845</v>
      </c>
      <c r="E9" s="734" t="s">
        <v>826</v>
      </c>
    </row>
    <row r="10" spans="1:5" ht="60.6" customHeight="1" thickBot="1">
      <c r="A10" s="733" t="s">
        <v>846</v>
      </c>
      <c r="B10" s="734" t="s">
        <v>847</v>
      </c>
      <c r="C10" s="735" t="s">
        <v>227</v>
      </c>
      <c r="D10" s="734" t="s">
        <v>848</v>
      </c>
      <c r="E10" s="734" t="s">
        <v>849</v>
      </c>
    </row>
    <row r="11" spans="1:5" ht="97.5" customHeight="1" thickBot="1">
      <c r="A11" s="733" t="s">
        <v>850</v>
      </c>
      <c r="B11" s="734" t="s">
        <v>851</v>
      </c>
      <c r="C11" s="735" t="s">
        <v>227</v>
      </c>
      <c r="D11" s="734" t="s">
        <v>852</v>
      </c>
      <c r="E11" s="734" t="s">
        <v>853</v>
      </c>
    </row>
    <row r="12" spans="1:5" ht="60.6" customHeight="1" thickBot="1">
      <c r="A12" s="733" t="s">
        <v>854</v>
      </c>
      <c r="B12" s="734" t="s">
        <v>855</v>
      </c>
      <c r="C12" s="735" t="s">
        <v>227</v>
      </c>
      <c r="D12" s="734" t="s">
        <v>856</v>
      </c>
      <c r="E12" s="734" t="s">
        <v>857</v>
      </c>
    </row>
    <row r="13" spans="1:5" ht="95.45" customHeight="1" thickBot="1">
      <c r="A13" s="733" t="s">
        <v>858</v>
      </c>
      <c r="B13" s="734" t="s">
        <v>859</v>
      </c>
      <c r="C13" s="735" t="s">
        <v>227</v>
      </c>
      <c r="D13" s="734" t="s">
        <v>860</v>
      </c>
      <c r="E13" s="734" t="s">
        <v>861</v>
      </c>
    </row>
    <row r="14" spans="1:5" ht="60.6" customHeight="1" thickBot="1">
      <c r="A14" s="733" t="s">
        <v>862</v>
      </c>
      <c r="B14" s="734" t="s">
        <v>863</v>
      </c>
      <c r="C14" s="735" t="s">
        <v>227</v>
      </c>
      <c r="D14" s="734" t="s">
        <v>864</v>
      </c>
      <c r="E14" s="734" t="s">
        <v>865</v>
      </c>
    </row>
    <row r="15" spans="1:5" ht="60.6" customHeight="1" thickBot="1">
      <c r="A15" s="733" t="s">
        <v>866</v>
      </c>
      <c r="B15" s="734" t="s">
        <v>867</v>
      </c>
      <c r="C15" s="735" t="s">
        <v>227</v>
      </c>
      <c r="D15" s="734" t="s">
        <v>868</v>
      </c>
      <c r="E15" s="734" t="s">
        <v>869</v>
      </c>
    </row>
    <row r="16" spans="1:5" ht="60.6" customHeight="1" thickBot="1">
      <c r="A16" s="733" t="s">
        <v>870</v>
      </c>
      <c r="B16" s="734" t="s">
        <v>871</v>
      </c>
      <c r="C16" s="735" t="s">
        <v>227</v>
      </c>
      <c r="D16" s="734" t="s">
        <v>872</v>
      </c>
      <c r="E16" s="734" t="s">
        <v>873</v>
      </c>
    </row>
    <row r="17" spans="1:2" ht="60.6" customHeight="1" thickBot="1"/>
    <row r="18" spans="1:2" ht="165.6" customHeight="1" thickBot="1">
      <c r="A18" s="740" t="s">
        <v>894</v>
      </c>
      <c r="B18" s="741"/>
    </row>
  </sheetData>
  <mergeCells count="1">
    <mergeCell ref="A18:B1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
    <pageSetUpPr fitToPage="1"/>
  </sheetPr>
  <dimension ref="A1:S194"/>
  <sheetViews>
    <sheetView showGridLines="0" topLeftCell="A25" zoomScaleNormal="100" workbookViewId="0">
      <selection activeCell="S25" sqref="S25"/>
    </sheetView>
  </sheetViews>
  <sheetFormatPr defaultRowHeight="15"/>
  <cols>
    <col min="1" max="1" width="1.7109375" customWidth="1"/>
    <col min="2" max="2" width="6" customWidth="1"/>
    <col min="3" max="8" width="7.7109375" customWidth="1"/>
    <col min="9" max="9" width="1.7109375" customWidth="1"/>
    <col min="10" max="10" width="6.42578125" customWidth="1"/>
    <col min="11" max="16" width="7.7109375" customWidth="1"/>
    <col min="257" max="257" width="1.7109375" customWidth="1"/>
    <col min="258" max="258" width="6" customWidth="1"/>
    <col min="259" max="264" width="7.7109375" customWidth="1"/>
    <col min="265" max="265" width="1.7109375" customWidth="1"/>
    <col min="266" max="266" width="6.42578125" customWidth="1"/>
    <col min="267" max="272" width="7.7109375" customWidth="1"/>
    <col min="513" max="513" width="1.7109375" customWidth="1"/>
    <col min="514" max="514" width="6" customWidth="1"/>
    <col min="515" max="520" width="7.7109375" customWidth="1"/>
    <col min="521" max="521" width="1.7109375" customWidth="1"/>
    <col min="522" max="522" width="6.42578125" customWidth="1"/>
    <col min="523" max="528" width="7.7109375" customWidth="1"/>
    <col min="769" max="769" width="1.7109375" customWidth="1"/>
    <col min="770" max="770" width="6" customWidth="1"/>
    <col min="771" max="776" width="7.7109375" customWidth="1"/>
    <col min="777" max="777" width="1.7109375" customWidth="1"/>
    <col min="778" max="778" width="6.42578125" customWidth="1"/>
    <col min="779" max="784" width="7.7109375" customWidth="1"/>
    <col min="1025" max="1025" width="1.7109375" customWidth="1"/>
    <col min="1026" max="1026" width="6" customWidth="1"/>
    <col min="1027" max="1032" width="7.7109375" customWidth="1"/>
    <col min="1033" max="1033" width="1.7109375" customWidth="1"/>
    <col min="1034" max="1034" width="6.42578125" customWidth="1"/>
    <col min="1035" max="1040" width="7.7109375" customWidth="1"/>
    <col min="1281" max="1281" width="1.7109375" customWidth="1"/>
    <col min="1282" max="1282" width="6" customWidth="1"/>
    <col min="1283" max="1288" width="7.7109375" customWidth="1"/>
    <col min="1289" max="1289" width="1.7109375" customWidth="1"/>
    <col min="1290" max="1290" width="6.42578125" customWidth="1"/>
    <col min="1291" max="1296" width="7.7109375" customWidth="1"/>
    <col min="1537" max="1537" width="1.7109375" customWidth="1"/>
    <col min="1538" max="1538" width="6" customWidth="1"/>
    <col min="1539" max="1544" width="7.7109375" customWidth="1"/>
    <col min="1545" max="1545" width="1.7109375" customWidth="1"/>
    <col min="1546" max="1546" width="6.42578125" customWidth="1"/>
    <col min="1547" max="1552" width="7.7109375" customWidth="1"/>
    <col min="1793" max="1793" width="1.7109375" customWidth="1"/>
    <col min="1794" max="1794" width="6" customWidth="1"/>
    <col min="1795" max="1800" width="7.7109375" customWidth="1"/>
    <col min="1801" max="1801" width="1.7109375" customWidth="1"/>
    <col min="1802" max="1802" width="6.42578125" customWidth="1"/>
    <col min="1803" max="1808" width="7.7109375" customWidth="1"/>
    <col min="2049" max="2049" width="1.7109375" customWidth="1"/>
    <col min="2050" max="2050" width="6" customWidth="1"/>
    <col min="2051" max="2056" width="7.7109375" customWidth="1"/>
    <col min="2057" max="2057" width="1.7109375" customWidth="1"/>
    <col min="2058" max="2058" width="6.42578125" customWidth="1"/>
    <col min="2059" max="2064" width="7.7109375" customWidth="1"/>
    <col min="2305" max="2305" width="1.7109375" customWidth="1"/>
    <col min="2306" max="2306" width="6" customWidth="1"/>
    <col min="2307" max="2312" width="7.7109375" customWidth="1"/>
    <col min="2313" max="2313" width="1.7109375" customWidth="1"/>
    <col min="2314" max="2314" width="6.42578125" customWidth="1"/>
    <col min="2315" max="2320" width="7.7109375" customWidth="1"/>
    <col min="2561" max="2561" width="1.7109375" customWidth="1"/>
    <col min="2562" max="2562" width="6" customWidth="1"/>
    <col min="2563" max="2568" width="7.7109375" customWidth="1"/>
    <col min="2569" max="2569" width="1.7109375" customWidth="1"/>
    <col min="2570" max="2570" width="6.42578125" customWidth="1"/>
    <col min="2571" max="2576" width="7.7109375" customWidth="1"/>
    <col min="2817" max="2817" width="1.7109375" customWidth="1"/>
    <col min="2818" max="2818" width="6" customWidth="1"/>
    <col min="2819" max="2824" width="7.7109375" customWidth="1"/>
    <col min="2825" max="2825" width="1.7109375" customWidth="1"/>
    <col min="2826" max="2826" width="6.42578125" customWidth="1"/>
    <col min="2827" max="2832" width="7.7109375" customWidth="1"/>
    <col min="3073" max="3073" width="1.7109375" customWidth="1"/>
    <col min="3074" max="3074" width="6" customWidth="1"/>
    <col min="3075" max="3080" width="7.7109375" customWidth="1"/>
    <col min="3081" max="3081" width="1.7109375" customWidth="1"/>
    <col min="3082" max="3082" width="6.42578125" customWidth="1"/>
    <col min="3083" max="3088" width="7.7109375" customWidth="1"/>
    <col min="3329" max="3329" width="1.7109375" customWidth="1"/>
    <col min="3330" max="3330" width="6" customWidth="1"/>
    <col min="3331" max="3336" width="7.7109375" customWidth="1"/>
    <col min="3337" max="3337" width="1.7109375" customWidth="1"/>
    <col min="3338" max="3338" width="6.42578125" customWidth="1"/>
    <col min="3339" max="3344" width="7.7109375" customWidth="1"/>
    <col min="3585" max="3585" width="1.7109375" customWidth="1"/>
    <col min="3586" max="3586" width="6" customWidth="1"/>
    <col min="3587" max="3592" width="7.7109375" customWidth="1"/>
    <col min="3593" max="3593" width="1.7109375" customWidth="1"/>
    <col min="3594" max="3594" width="6.42578125" customWidth="1"/>
    <col min="3595" max="3600" width="7.7109375" customWidth="1"/>
    <col min="3841" max="3841" width="1.7109375" customWidth="1"/>
    <col min="3842" max="3842" width="6" customWidth="1"/>
    <col min="3843" max="3848" width="7.7109375" customWidth="1"/>
    <col min="3849" max="3849" width="1.7109375" customWidth="1"/>
    <col min="3850" max="3850" width="6.42578125" customWidth="1"/>
    <col min="3851" max="3856" width="7.7109375" customWidth="1"/>
    <col min="4097" max="4097" width="1.7109375" customWidth="1"/>
    <col min="4098" max="4098" width="6" customWidth="1"/>
    <col min="4099" max="4104" width="7.7109375" customWidth="1"/>
    <col min="4105" max="4105" width="1.7109375" customWidth="1"/>
    <col min="4106" max="4106" width="6.42578125" customWidth="1"/>
    <col min="4107" max="4112" width="7.7109375" customWidth="1"/>
    <col min="4353" max="4353" width="1.7109375" customWidth="1"/>
    <col min="4354" max="4354" width="6" customWidth="1"/>
    <col min="4355" max="4360" width="7.7109375" customWidth="1"/>
    <col min="4361" max="4361" width="1.7109375" customWidth="1"/>
    <col min="4362" max="4362" width="6.42578125" customWidth="1"/>
    <col min="4363" max="4368" width="7.7109375" customWidth="1"/>
    <col min="4609" max="4609" width="1.7109375" customWidth="1"/>
    <col min="4610" max="4610" width="6" customWidth="1"/>
    <col min="4611" max="4616" width="7.7109375" customWidth="1"/>
    <col min="4617" max="4617" width="1.7109375" customWidth="1"/>
    <col min="4618" max="4618" width="6.42578125" customWidth="1"/>
    <col min="4619" max="4624" width="7.7109375" customWidth="1"/>
    <col min="4865" max="4865" width="1.7109375" customWidth="1"/>
    <col min="4866" max="4866" width="6" customWidth="1"/>
    <col min="4867" max="4872" width="7.7109375" customWidth="1"/>
    <col min="4873" max="4873" width="1.7109375" customWidth="1"/>
    <col min="4874" max="4874" width="6.42578125" customWidth="1"/>
    <col min="4875" max="4880" width="7.7109375" customWidth="1"/>
    <col min="5121" max="5121" width="1.7109375" customWidth="1"/>
    <col min="5122" max="5122" width="6" customWidth="1"/>
    <col min="5123" max="5128" width="7.7109375" customWidth="1"/>
    <col min="5129" max="5129" width="1.7109375" customWidth="1"/>
    <col min="5130" max="5130" width="6.42578125" customWidth="1"/>
    <col min="5131" max="5136" width="7.7109375" customWidth="1"/>
    <col min="5377" max="5377" width="1.7109375" customWidth="1"/>
    <col min="5378" max="5378" width="6" customWidth="1"/>
    <col min="5379" max="5384" width="7.7109375" customWidth="1"/>
    <col min="5385" max="5385" width="1.7109375" customWidth="1"/>
    <col min="5386" max="5386" width="6.42578125" customWidth="1"/>
    <col min="5387" max="5392" width="7.7109375" customWidth="1"/>
    <col min="5633" max="5633" width="1.7109375" customWidth="1"/>
    <col min="5634" max="5634" width="6" customWidth="1"/>
    <col min="5635" max="5640" width="7.7109375" customWidth="1"/>
    <col min="5641" max="5641" width="1.7109375" customWidth="1"/>
    <col min="5642" max="5642" width="6.42578125" customWidth="1"/>
    <col min="5643" max="5648" width="7.7109375" customWidth="1"/>
    <col min="5889" max="5889" width="1.7109375" customWidth="1"/>
    <col min="5890" max="5890" width="6" customWidth="1"/>
    <col min="5891" max="5896" width="7.7109375" customWidth="1"/>
    <col min="5897" max="5897" width="1.7109375" customWidth="1"/>
    <col min="5898" max="5898" width="6.42578125" customWidth="1"/>
    <col min="5899" max="5904" width="7.7109375" customWidth="1"/>
    <col min="6145" max="6145" width="1.7109375" customWidth="1"/>
    <col min="6146" max="6146" width="6" customWidth="1"/>
    <col min="6147" max="6152" width="7.7109375" customWidth="1"/>
    <col min="6153" max="6153" width="1.7109375" customWidth="1"/>
    <col min="6154" max="6154" width="6.42578125" customWidth="1"/>
    <col min="6155" max="6160" width="7.7109375" customWidth="1"/>
    <col min="6401" max="6401" width="1.7109375" customWidth="1"/>
    <col min="6402" max="6402" width="6" customWidth="1"/>
    <col min="6403" max="6408" width="7.7109375" customWidth="1"/>
    <col min="6409" max="6409" width="1.7109375" customWidth="1"/>
    <col min="6410" max="6410" width="6.42578125" customWidth="1"/>
    <col min="6411" max="6416" width="7.7109375" customWidth="1"/>
    <col min="6657" max="6657" width="1.7109375" customWidth="1"/>
    <col min="6658" max="6658" width="6" customWidth="1"/>
    <col min="6659" max="6664" width="7.7109375" customWidth="1"/>
    <col min="6665" max="6665" width="1.7109375" customWidth="1"/>
    <col min="6666" max="6666" width="6.42578125" customWidth="1"/>
    <col min="6667" max="6672" width="7.7109375" customWidth="1"/>
    <col min="6913" max="6913" width="1.7109375" customWidth="1"/>
    <col min="6914" max="6914" width="6" customWidth="1"/>
    <col min="6915" max="6920" width="7.7109375" customWidth="1"/>
    <col min="6921" max="6921" width="1.7109375" customWidth="1"/>
    <col min="6922" max="6922" width="6.42578125" customWidth="1"/>
    <col min="6923" max="6928" width="7.7109375" customWidth="1"/>
    <col min="7169" max="7169" width="1.7109375" customWidth="1"/>
    <col min="7170" max="7170" width="6" customWidth="1"/>
    <col min="7171" max="7176" width="7.7109375" customWidth="1"/>
    <col min="7177" max="7177" width="1.7109375" customWidth="1"/>
    <col min="7178" max="7178" width="6.42578125" customWidth="1"/>
    <col min="7179" max="7184" width="7.7109375" customWidth="1"/>
    <col min="7425" max="7425" width="1.7109375" customWidth="1"/>
    <col min="7426" max="7426" width="6" customWidth="1"/>
    <col min="7427" max="7432" width="7.7109375" customWidth="1"/>
    <col min="7433" max="7433" width="1.7109375" customWidth="1"/>
    <col min="7434" max="7434" width="6.42578125" customWidth="1"/>
    <col min="7435" max="7440" width="7.7109375" customWidth="1"/>
    <col min="7681" max="7681" width="1.7109375" customWidth="1"/>
    <col min="7682" max="7682" width="6" customWidth="1"/>
    <col min="7683" max="7688" width="7.7109375" customWidth="1"/>
    <col min="7689" max="7689" width="1.7109375" customWidth="1"/>
    <col min="7690" max="7690" width="6.42578125" customWidth="1"/>
    <col min="7691" max="7696" width="7.7109375" customWidth="1"/>
    <col min="7937" max="7937" width="1.7109375" customWidth="1"/>
    <col min="7938" max="7938" width="6" customWidth="1"/>
    <col min="7939" max="7944" width="7.7109375" customWidth="1"/>
    <col min="7945" max="7945" width="1.7109375" customWidth="1"/>
    <col min="7946" max="7946" width="6.42578125" customWidth="1"/>
    <col min="7947" max="7952" width="7.7109375" customWidth="1"/>
    <col min="8193" max="8193" width="1.7109375" customWidth="1"/>
    <col min="8194" max="8194" width="6" customWidth="1"/>
    <col min="8195" max="8200" width="7.7109375" customWidth="1"/>
    <col min="8201" max="8201" width="1.7109375" customWidth="1"/>
    <col min="8202" max="8202" width="6.42578125" customWidth="1"/>
    <col min="8203" max="8208" width="7.7109375" customWidth="1"/>
    <col min="8449" max="8449" width="1.7109375" customWidth="1"/>
    <col min="8450" max="8450" width="6" customWidth="1"/>
    <col min="8451" max="8456" width="7.7109375" customWidth="1"/>
    <col min="8457" max="8457" width="1.7109375" customWidth="1"/>
    <col min="8458" max="8458" width="6.42578125" customWidth="1"/>
    <col min="8459" max="8464" width="7.7109375" customWidth="1"/>
    <col min="8705" max="8705" width="1.7109375" customWidth="1"/>
    <col min="8706" max="8706" width="6" customWidth="1"/>
    <col min="8707" max="8712" width="7.7109375" customWidth="1"/>
    <col min="8713" max="8713" width="1.7109375" customWidth="1"/>
    <col min="8714" max="8714" width="6.42578125" customWidth="1"/>
    <col min="8715" max="8720" width="7.7109375" customWidth="1"/>
    <col min="8961" max="8961" width="1.7109375" customWidth="1"/>
    <col min="8962" max="8962" width="6" customWidth="1"/>
    <col min="8963" max="8968" width="7.7109375" customWidth="1"/>
    <col min="8969" max="8969" width="1.7109375" customWidth="1"/>
    <col min="8970" max="8970" width="6.42578125" customWidth="1"/>
    <col min="8971" max="8976" width="7.7109375" customWidth="1"/>
    <col min="9217" max="9217" width="1.7109375" customWidth="1"/>
    <col min="9218" max="9218" width="6" customWidth="1"/>
    <col min="9219" max="9224" width="7.7109375" customWidth="1"/>
    <col min="9225" max="9225" width="1.7109375" customWidth="1"/>
    <col min="9226" max="9226" width="6.42578125" customWidth="1"/>
    <col min="9227" max="9232" width="7.7109375" customWidth="1"/>
    <col min="9473" max="9473" width="1.7109375" customWidth="1"/>
    <col min="9474" max="9474" width="6" customWidth="1"/>
    <col min="9475" max="9480" width="7.7109375" customWidth="1"/>
    <col min="9481" max="9481" width="1.7109375" customWidth="1"/>
    <col min="9482" max="9482" width="6.42578125" customWidth="1"/>
    <col min="9483" max="9488" width="7.7109375" customWidth="1"/>
    <col min="9729" max="9729" width="1.7109375" customWidth="1"/>
    <col min="9730" max="9730" width="6" customWidth="1"/>
    <col min="9731" max="9736" width="7.7109375" customWidth="1"/>
    <col min="9737" max="9737" width="1.7109375" customWidth="1"/>
    <col min="9738" max="9738" width="6.42578125" customWidth="1"/>
    <col min="9739" max="9744" width="7.7109375" customWidth="1"/>
    <col min="9985" max="9985" width="1.7109375" customWidth="1"/>
    <col min="9986" max="9986" width="6" customWidth="1"/>
    <col min="9987" max="9992" width="7.7109375" customWidth="1"/>
    <col min="9993" max="9993" width="1.7109375" customWidth="1"/>
    <col min="9994" max="9994" width="6.42578125" customWidth="1"/>
    <col min="9995" max="10000" width="7.7109375" customWidth="1"/>
    <col min="10241" max="10241" width="1.7109375" customWidth="1"/>
    <col min="10242" max="10242" width="6" customWidth="1"/>
    <col min="10243" max="10248" width="7.7109375" customWidth="1"/>
    <col min="10249" max="10249" width="1.7109375" customWidth="1"/>
    <col min="10250" max="10250" width="6.42578125" customWidth="1"/>
    <col min="10251" max="10256" width="7.7109375" customWidth="1"/>
    <col min="10497" max="10497" width="1.7109375" customWidth="1"/>
    <col min="10498" max="10498" width="6" customWidth="1"/>
    <col min="10499" max="10504" width="7.7109375" customWidth="1"/>
    <col min="10505" max="10505" width="1.7109375" customWidth="1"/>
    <col min="10506" max="10506" width="6.42578125" customWidth="1"/>
    <col min="10507" max="10512" width="7.7109375" customWidth="1"/>
    <col min="10753" max="10753" width="1.7109375" customWidth="1"/>
    <col min="10754" max="10754" width="6" customWidth="1"/>
    <col min="10755" max="10760" width="7.7109375" customWidth="1"/>
    <col min="10761" max="10761" width="1.7109375" customWidth="1"/>
    <col min="10762" max="10762" width="6.42578125" customWidth="1"/>
    <col min="10763" max="10768" width="7.7109375" customWidth="1"/>
    <col min="11009" max="11009" width="1.7109375" customWidth="1"/>
    <col min="11010" max="11010" width="6" customWidth="1"/>
    <col min="11011" max="11016" width="7.7109375" customWidth="1"/>
    <col min="11017" max="11017" width="1.7109375" customWidth="1"/>
    <col min="11018" max="11018" width="6.42578125" customWidth="1"/>
    <col min="11019" max="11024" width="7.7109375" customWidth="1"/>
    <col min="11265" max="11265" width="1.7109375" customWidth="1"/>
    <col min="11266" max="11266" width="6" customWidth="1"/>
    <col min="11267" max="11272" width="7.7109375" customWidth="1"/>
    <col min="11273" max="11273" width="1.7109375" customWidth="1"/>
    <col min="11274" max="11274" width="6.42578125" customWidth="1"/>
    <col min="11275" max="11280" width="7.7109375" customWidth="1"/>
    <col min="11521" max="11521" width="1.7109375" customWidth="1"/>
    <col min="11522" max="11522" width="6" customWidth="1"/>
    <col min="11523" max="11528" width="7.7109375" customWidth="1"/>
    <col min="11529" max="11529" width="1.7109375" customWidth="1"/>
    <col min="11530" max="11530" width="6.42578125" customWidth="1"/>
    <col min="11531" max="11536" width="7.7109375" customWidth="1"/>
    <col min="11777" max="11777" width="1.7109375" customWidth="1"/>
    <col min="11778" max="11778" width="6" customWidth="1"/>
    <col min="11779" max="11784" width="7.7109375" customWidth="1"/>
    <col min="11785" max="11785" width="1.7109375" customWidth="1"/>
    <col min="11786" max="11786" width="6.42578125" customWidth="1"/>
    <col min="11787" max="11792" width="7.7109375" customWidth="1"/>
    <col min="12033" max="12033" width="1.7109375" customWidth="1"/>
    <col min="12034" max="12034" width="6" customWidth="1"/>
    <col min="12035" max="12040" width="7.7109375" customWidth="1"/>
    <col min="12041" max="12041" width="1.7109375" customWidth="1"/>
    <col min="12042" max="12042" width="6.42578125" customWidth="1"/>
    <col min="12043" max="12048" width="7.7109375" customWidth="1"/>
    <col min="12289" max="12289" width="1.7109375" customWidth="1"/>
    <col min="12290" max="12290" width="6" customWidth="1"/>
    <col min="12291" max="12296" width="7.7109375" customWidth="1"/>
    <col min="12297" max="12297" width="1.7109375" customWidth="1"/>
    <col min="12298" max="12298" width="6.42578125" customWidth="1"/>
    <col min="12299" max="12304" width="7.7109375" customWidth="1"/>
    <col min="12545" max="12545" width="1.7109375" customWidth="1"/>
    <col min="12546" max="12546" width="6" customWidth="1"/>
    <col min="12547" max="12552" width="7.7109375" customWidth="1"/>
    <col min="12553" max="12553" width="1.7109375" customWidth="1"/>
    <col min="12554" max="12554" width="6.42578125" customWidth="1"/>
    <col min="12555" max="12560" width="7.7109375" customWidth="1"/>
    <col min="12801" max="12801" width="1.7109375" customWidth="1"/>
    <col min="12802" max="12802" width="6" customWidth="1"/>
    <col min="12803" max="12808" width="7.7109375" customWidth="1"/>
    <col min="12809" max="12809" width="1.7109375" customWidth="1"/>
    <col min="12810" max="12810" width="6.42578125" customWidth="1"/>
    <col min="12811" max="12816" width="7.7109375" customWidth="1"/>
    <col min="13057" max="13057" width="1.7109375" customWidth="1"/>
    <col min="13058" max="13058" width="6" customWidth="1"/>
    <col min="13059" max="13064" width="7.7109375" customWidth="1"/>
    <col min="13065" max="13065" width="1.7109375" customWidth="1"/>
    <col min="13066" max="13066" width="6.42578125" customWidth="1"/>
    <col min="13067" max="13072" width="7.7109375" customWidth="1"/>
    <col min="13313" max="13313" width="1.7109375" customWidth="1"/>
    <col min="13314" max="13314" width="6" customWidth="1"/>
    <col min="13315" max="13320" width="7.7109375" customWidth="1"/>
    <col min="13321" max="13321" width="1.7109375" customWidth="1"/>
    <col min="13322" max="13322" width="6.42578125" customWidth="1"/>
    <col min="13323" max="13328" width="7.7109375" customWidth="1"/>
    <col min="13569" max="13569" width="1.7109375" customWidth="1"/>
    <col min="13570" max="13570" width="6" customWidth="1"/>
    <col min="13571" max="13576" width="7.7109375" customWidth="1"/>
    <col min="13577" max="13577" width="1.7109375" customWidth="1"/>
    <col min="13578" max="13578" width="6.42578125" customWidth="1"/>
    <col min="13579" max="13584" width="7.7109375" customWidth="1"/>
    <col min="13825" max="13825" width="1.7109375" customWidth="1"/>
    <col min="13826" max="13826" width="6" customWidth="1"/>
    <col min="13827" max="13832" width="7.7109375" customWidth="1"/>
    <col min="13833" max="13833" width="1.7109375" customWidth="1"/>
    <col min="13834" max="13834" width="6.42578125" customWidth="1"/>
    <col min="13835" max="13840" width="7.7109375" customWidth="1"/>
    <col min="14081" max="14081" width="1.7109375" customWidth="1"/>
    <col min="14082" max="14082" width="6" customWidth="1"/>
    <col min="14083" max="14088" width="7.7109375" customWidth="1"/>
    <col min="14089" max="14089" width="1.7109375" customWidth="1"/>
    <col min="14090" max="14090" width="6.42578125" customWidth="1"/>
    <col min="14091" max="14096" width="7.7109375" customWidth="1"/>
    <col min="14337" max="14337" width="1.7109375" customWidth="1"/>
    <col min="14338" max="14338" width="6" customWidth="1"/>
    <col min="14339" max="14344" width="7.7109375" customWidth="1"/>
    <col min="14345" max="14345" width="1.7109375" customWidth="1"/>
    <col min="14346" max="14346" width="6.42578125" customWidth="1"/>
    <col min="14347" max="14352" width="7.7109375" customWidth="1"/>
    <col min="14593" max="14593" width="1.7109375" customWidth="1"/>
    <col min="14594" max="14594" width="6" customWidth="1"/>
    <col min="14595" max="14600" width="7.7109375" customWidth="1"/>
    <col min="14601" max="14601" width="1.7109375" customWidth="1"/>
    <col min="14602" max="14602" width="6.42578125" customWidth="1"/>
    <col min="14603" max="14608" width="7.7109375" customWidth="1"/>
    <col min="14849" max="14849" width="1.7109375" customWidth="1"/>
    <col min="14850" max="14850" width="6" customWidth="1"/>
    <col min="14851" max="14856" width="7.7109375" customWidth="1"/>
    <col min="14857" max="14857" width="1.7109375" customWidth="1"/>
    <col min="14858" max="14858" width="6.42578125" customWidth="1"/>
    <col min="14859" max="14864" width="7.7109375" customWidth="1"/>
    <col min="15105" max="15105" width="1.7109375" customWidth="1"/>
    <col min="15106" max="15106" width="6" customWidth="1"/>
    <col min="15107" max="15112" width="7.7109375" customWidth="1"/>
    <col min="15113" max="15113" width="1.7109375" customWidth="1"/>
    <col min="15114" max="15114" width="6.42578125" customWidth="1"/>
    <col min="15115" max="15120" width="7.7109375" customWidth="1"/>
    <col min="15361" max="15361" width="1.7109375" customWidth="1"/>
    <col min="15362" max="15362" width="6" customWidth="1"/>
    <col min="15363" max="15368" width="7.7109375" customWidth="1"/>
    <col min="15369" max="15369" width="1.7109375" customWidth="1"/>
    <col min="15370" max="15370" width="6.42578125" customWidth="1"/>
    <col min="15371" max="15376" width="7.7109375" customWidth="1"/>
    <col min="15617" max="15617" width="1.7109375" customWidth="1"/>
    <col min="15618" max="15618" width="6" customWidth="1"/>
    <col min="15619" max="15624" width="7.7109375" customWidth="1"/>
    <col min="15625" max="15625" width="1.7109375" customWidth="1"/>
    <col min="15626" max="15626" width="6.42578125" customWidth="1"/>
    <col min="15627" max="15632" width="7.7109375" customWidth="1"/>
    <col min="15873" max="15873" width="1.7109375" customWidth="1"/>
    <col min="15874" max="15874" width="6" customWidth="1"/>
    <col min="15875" max="15880" width="7.7109375" customWidth="1"/>
    <col min="15881" max="15881" width="1.7109375" customWidth="1"/>
    <col min="15882" max="15882" width="6.42578125" customWidth="1"/>
    <col min="15883" max="15888" width="7.7109375" customWidth="1"/>
    <col min="16129" max="16129" width="1.7109375" customWidth="1"/>
    <col min="16130" max="16130" width="6" customWidth="1"/>
    <col min="16131" max="16136" width="7.7109375" customWidth="1"/>
    <col min="16137" max="16137" width="1.7109375" customWidth="1"/>
    <col min="16138" max="16138" width="6.42578125" customWidth="1"/>
    <col min="16139" max="16144" width="7.7109375" customWidth="1"/>
  </cols>
  <sheetData>
    <row r="1" spans="1:16" ht="15.75" hidden="1">
      <c r="A1" s="381"/>
      <c r="B1" s="503" t="s">
        <v>748</v>
      </c>
      <c r="C1" s="381"/>
      <c r="D1" s="381"/>
      <c r="E1" s="381"/>
      <c r="F1" s="381"/>
      <c r="G1" s="381"/>
      <c r="H1" s="381"/>
      <c r="I1" s="381"/>
      <c r="J1" s="381"/>
      <c r="K1" s="381"/>
      <c r="L1" s="381"/>
      <c r="M1" s="381"/>
      <c r="N1" s="381"/>
      <c r="O1" s="381"/>
      <c r="P1" s="381"/>
    </row>
    <row r="2" spans="1:16" hidden="1">
      <c r="A2" s="381"/>
      <c r="B2" s="383" t="s">
        <v>739</v>
      </c>
      <c r="C2" s="381"/>
      <c r="D2" s="381"/>
      <c r="E2" s="381"/>
      <c r="F2" s="381"/>
      <c r="G2" s="381"/>
      <c r="H2" s="381"/>
      <c r="I2" s="381"/>
      <c r="J2" s="381"/>
      <c r="K2" s="381"/>
      <c r="L2" s="381"/>
      <c r="M2" s="381"/>
      <c r="N2" s="381"/>
      <c r="O2" s="381"/>
      <c r="P2" s="381"/>
    </row>
    <row r="3" spans="1:16" hidden="1">
      <c r="A3" s="381"/>
      <c r="B3" s="381"/>
      <c r="C3" s="381"/>
      <c r="D3" s="381"/>
      <c r="E3" s="381"/>
      <c r="F3" s="381"/>
      <c r="G3" s="381"/>
      <c r="H3" s="381"/>
      <c r="I3" s="381"/>
      <c r="J3" s="381"/>
      <c r="K3" s="381"/>
      <c r="L3" s="381"/>
      <c r="M3" s="381"/>
      <c r="N3" s="381"/>
      <c r="O3" s="381"/>
      <c r="P3" s="381"/>
    </row>
    <row r="4" spans="1:16" hidden="1">
      <c r="A4" s="381"/>
      <c r="B4" s="565" t="s">
        <v>749</v>
      </c>
      <c r="C4" s="381"/>
      <c r="D4" s="381"/>
      <c r="E4" s="382" t="str">
        <f>'Export Express'!B2</f>
        <v>Sourcewell (NJPA)</v>
      </c>
      <c r="F4" s="381"/>
      <c r="G4" s="381"/>
      <c r="H4" s="381"/>
      <c r="I4" s="381"/>
      <c r="J4" s="381"/>
      <c r="K4" s="381"/>
      <c r="L4" s="381"/>
      <c r="M4" s="381"/>
      <c r="N4" s="381"/>
      <c r="O4" s="381"/>
      <c r="P4" s="381"/>
    </row>
    <row r="5" spans="1:16" hidden="1">
      <c r="A5" s="381"/>
      <c r="B5" s="381"/>
      <c r="C5" s="381"/>
      <c r="D5" s="381"/>
      <c r="E5" s="381"/>
      <c r="F5" s="381"/>
      <c r="G5" s="381"/>
      <c r="H5" s="381"/>
      <c r="I5" s="381"/>
      <c r="J5" s="381"/>
      <c r="K5" s="381"/>
      <c r="L5" s="381"/>
      <c r="M5" s="381"/>
      <c r="N5" s="381"/>
      <c r="O5" s="381"/>
      <c r="P5" s="381"/>
    </row>
    <row r="6" spans="1:16" hidden="1">
      <c r="A6" s="381"/>
      <c r="B6" s="566"/>
      <c r="C6" s="566">
        <v>51</v>
      </c>
      <c r="D6" s="566">
        <f>+C6+1</f>
        <v>52</v>
      </c>
      <c r="E6" s="566">
        <f>+D6+1</f>
        <v>53</v>
      </c>
      <c r="F6" s="566">
        <f>+E6+1</f>
        <v>54</v>
      </c>
      <c r="G6" s="566">
        <f>+F6+1</f>
        <v>55</v>
      </c>
      <c r="H6" s="566">
        <f>+G6+1</f>
        <v>56</v>
      </c>
      <c r="I6" s="567"/>
      <c r="J6" s="567"/>
      <c r="K6" s="567"/>
      <c r="L6" s="567"/>
      <c r="M6" s="567"/>
      <c r="N6" s="567"/>
      <c r="O6" s="567"/>
      <c r="P6" s="567"/>
    </row>
    <row r="7" spans="1:16" hidden="1">
      <c r="A7" s="381"/>
      <c r="B7" s="566" t="s">
        <v>750</v>
      </c>
      <c r="C7" s="566" t="s">
        <v>750</v>
      </c>
      <c r="D7" s="566" t="s">
        <v>750</v>
      </c>
      <c r="E7" s="566" t="s">
        <v>750</v>
      </c>
      <c r="F7" s="566" t="s">
        <v>750</v>
      </c>
      <c r="G7" s="566" t="s">
        <v>750</v>
      </c>
      <c r="H7" s="566" t="s">
        <v>750</v>
      </c>
      <c r="I7" s="399"/>
      <c r="J7" s="399"/>
      <c r="K7" s="399"/>
      <c r="L7" s="399"/>
      <c r="M7" s="399"/>
      <c r="N7" s="399"/>
      <c r="O7" s="399"/>
      <c r="P7" s="399"/>
    </row>
    <row r="8" spans="1:16" hidden="1">
      <c r="A8" s="381"/>
      <c r="B8" s="566" t="s">
        <v>751</v>
      </c>
      <c r="C8" s="568">
        <f>'Export Incentives'!F61</f>
        <v>0.34570000000000001</v>
      </c>
      <c r="D8" s="568">
        <f>'Export Incentives'!G61</f>
        <v>0.34570000000000001</v>
      </c>
      <c r="E8" s="568">
        <f>'Export Incentives'!H61</f>
        <v>0.34570000000000001</v>
      </c>
      <c r="F8" s="568">
        <f>'Export Incentives'!I61</f>
        <v>0.34570000000000001</v>
      </c>
      <c r="G8" s="568">
        <f>'Export Incentives'!J61</f>
        <v>0.34570000000000001</v>
      </c>
      <c r="H8" s="568">
        <f>'Export Incentives'!K61</f>
        <v>0.34570000000000001</v>
      </c>
      <c r="I8" s="399"/>
      <c r="J8" s="399"/>
      <c r="K8" s="399"/>
      <c r="L8" s="399"/>
      <c r="M8" s="399"/>
      <c r="N8" s="399"/>
      <c r="O8" s="399"/>
      <c r="P8" s="399"/>
    </row>
    <row r="9" spans="1:16" hidden="1">
      <c r="A9" s="381"/>
      <c r="B9" s="567"/>
      <c r="C9" s="399"/>
      <c r="D9" s="399"/>
      <c r="E9" s="399"/>
      <c r="F9" s="399"/>
      <c r="G9" s="399"/>
      <c r="H9" s="399"/>
      <c r="I9" s="399"/>
      <c r="J9" s="399"/>
      <c r="K9" s="399"/>
      <c r="L9" s="399"/>
      <c r="M9" s="399"/>
      <c r="N9" s="399"/>
      <c r="O9" s="399"/>
      <c r="P9" s="399"/>
    </row>
    <row r="10" spans="1:16" hidden="1">
      <c r="A10" s="381"/>
      <c r="B10" s="567"/>
      <c r="C10" s="399"/>
      <c r="D10" s="399"/>
      <c r="E10" s="399"/>
      <c r="F10" s="399"/>
      <c r="G10" s="399"/>
      <c r="H10" s="399"/>
      <c r="I10" s="399"/>
      <c r="J10" s="399"/>
      <c r="K10" s="399"/>
      <c r="L10" s="399"/>
      <c r="M10" s="399"/>
      <c r="N10" s="399"/>
      <c r="O10" s="399"/>
      <c r="P10" s="399"/>
    </row>
    <row r="11" spans="1:16" hidden="1">
      <c r="A11" s="381"/>
      <c r="B11" s="567"/>
      <c r="C11" s="399"/>
      <c r="D11" s="399">
        <v>0</v>
      </c>
      <c r="E11" s="399"/>
      <c r="F11" s="399"/>
      <c r="G11" s="399"/>
      <c r="H11" s="399"/>
      <c r="I11" s="399"/>
      <c r="J11" s="399"/>
      <c r="K11" s="399"/>
      <c r="L11" s="399"/>
      <c r="M11" s="399"/>
      <c r="N11" s="399"/>
      <c r="O11" s="399"/>
      <c r="P11" s="399"/>
    </row>
    <row r="12" spans="1:16" hidden="1">
      <c r="A12" s="381"/>
      <c r="B12" s="567"/>
      <c r="C12" s="399"/>
      <c r="D12" s="399"/>
      <c r="E12" s="399"/>
      <c r="F12" s="399"/>
      <c r="G12" s="399"/>
      <c r="H12" s="399"/>
      <c r="I12" s="399"/>
      <c r="J12" s="399"/>
      <c r="K12" s="399"/>
      <c r="L12" s="399"/>
      <c r="M12" s="399"/>
      <c r="N12" s="399"/>
      <c r="O12" s="399"/>
      <c r="P12" s="399"/>
    </row>
    <row r="13" spans="1:16" hidden="1">
      <c r="A13" s="381"/>
      <c r="B13" s="567"/>
      <c r="C13" s="399"/>
      <c r="D13" s="399"/>
      <c r="E13" s="399"/>
      <c r="F13" s="399"/>
      <c r="G13" s="399"/>
      <c r="H13" s="399"/>
      <c r="I13" s="399"/>
      <c r="J13" s="399"/>
      <c r="K13" s="399"/>
      <c r="L13" s="399"/>
      <c r="M13" s="399"/>
      <c r="N13" s="399"/>
      <c r="O13" s="399"/>
      <c r="P13" s="399"/>
    </row>
    <row r="14" spans="1:16" hidden="1">
      <c r="A14" s="381"/>
      <c r="B14" s="567"/>
      <c r="C14" s="399"/>
      <c r="D14" s="399"/>
      <c r="E14" s="399"/>
      <c r="F14" s="399"/>
      <c r="G14" s="399"/>
      <c r="H14" s="399"/>
      <c r="I14" s="399"/>
      <c r="J14" s="399"/>
      <c r="K14" s="399"/>
      <c r="L14" s="399"/>
      <c r="M14" s="399"/>
      <c r="N14" s="399"/>
      <c r="O14" s="399"/>
      <c r="P14" s="399"/>
    </row>
    <row r="15" spans="1:16" hidden="1">
      <c r="A15" s="381"/>
      <c r="B15" s="567"/>
      <c r="C15" s="399"/>
      <c r="D15" s="399"/>
      <c r="E15" s="399"/>
      <c r="F15" s="399"/>
      <c r="G15" s="399"/>
      <c r="H15" s="399"/>
      <c r="I15" s="399"/>
      <c r="J15" s="399"/>
      <c r="K15" s="399"/>
      <c r="L15" s="399"/>
      <c r="M15" s="399"/>
      <c r="N15" s="399"/>
      <c r="O15" s="399"/>
      <c r="P15" s="399"/>
    </row>
    <row r="16" spans="1:16" hidden="1">
      <c r="A16" s="381"/>
      <c r="B16" s="567"/>
      <c r="C16" s="399"/>
      <c r="D16" s="399"/>
      <c r="E16" s="399"/>
      <c r="F16" s="399"/>
      <c r="G16" s="399"/>
      <c r="H16" s="399"/>
      <c r="I16" s="399"/>
      <c r="J16" s="399"/>
      <c r="K16" s="399"/>
      <c r="L16" s="399"/>
      <c r="M16" s="399"/>
      <c r="N16" s="399"/>
      <c r="O16" s="399"/>
      <c r="P16" s="399"/>
    </row>
    <row r="17" spans="1:19" hidden="1">
      <c r="A17" s="381"/>
      <c r="B17" s="567"/>
      <c r="C17" s="399"/>
      <c r="D17" s="399"/>
      <c r="E17" s="399"/>
      <c r="F17" s="399"/>
      <c r="G17" s="399"/>
      <c r="H17" s="399"/>
      <c r="I17" s="399"/>
      <c r="J17" s="399"/>
      <c r="K17" s="399"/>
      <c r="L17" s="399"/>
      <c r="M17" s="399"/>
      <c r="N17" s="399"/>
      <c r="O17" s="399"/>
      <c r="P17" s="399"/>
    </row>
    <row r="18" spans="1:19" hidden="1">
      <c r="A18" s="381"/>
      <c r="B18" s="567"/>
      <c r="C18" s="399"/>
      <c r="D18" s="399"/>
      <c r="E18" s="399"/>
      <c r="F18" s="399"/>
      <c r="G18" s="399"/>
      <c r="H18" s="399"/>
      <c r="I18" s="399"/>
      <c r="J18" s="399"/>
      <c r="K18" s="399"/>
      <c r="L18" s="399"/>
      <c r="M18" s="399"/>
      <c r="N18" s="399"/>
      <c r="O18" s="399"/>
      <c r="P18" s="399"/>
    </row>
    <row r="19" spans="1:19" hidden="1">
      <c r="A19" s="381"/>
      <c r="B19" s="567"/>
      <c r="C19" s="399"/>
      <c r="D19" s="399"/>
      <c r="E19" s="399"/>
      <c r="F19" s="399"/>
      <c r="G19" s="399"/>
      <c r="H19" s="399"/>
      <c r="I19" s="399"/>
      <c r="J19" s="399"/>
      <c r="K19" s="399"/>
      <c r="L19" s="399"/>
      <c r="M19" s="399"/>
      <c r="N19" s="399"/>
      <c r="O19" s="399"/>
      <c r="P19" s="399"/>
    </row>
    <row r="20" spans="1:19" hidden="1">
      <c r="A20" s="381"/>
      <c r="B20" s="381"/>
      <c r="C20" s="399"/>
      <c r="D20" s="399"/>
      <c r="E20" s="399"/>
      <c r="F20" s="399"/>
      <c r="G20" s="399"/>
      <c r="H20" s="399"/>
      <c r="I20" s="399"/>
      <c r="J20" s="399"/>
      <c r="K20" s="399"/>
      <c r="L20" s="399"/>
      <c r="M20" s="399"/>
      <c r="N20" s="399"/>
      <c r="O20" s="381"/>
      <c r="P20" s="381"/>
    </row>
    <row r="21" spans="1:19" hidden="1">
      <c r="A21" s="381"/>
      <c r="B21" s="381"/>
      <c r="C21" s="399"/>
      <c r="D21" s="399"/>
      <c r="E21" s="399"/>
      <c r="F21" s="399"/>
      <c r="G21" s="399"/>
      <c r="H21" s="399"/>
      <c r="I21" s="399"/>
      <c r="J21" s="399"/>
      <c r="K21" s="399"/>
      <c r="L21" s="399"/>
      <c r="M21" s="399"/>
      <c r="N21" s="399"/>
      <c r="O21" s="381"/>
      <c r="P21" s="381"/>
    </row>
    <row r="22" spans="1:19" hidden="1">
      <c r="A22" s="381"/>
      <c r="B22" s="381"/>
      <c r="C22" s="399"/>
      <c r="D22" s="399"/>
      <c r="E22" s="399"/>
      <c r="F22" s="399"/>
      <c r="G22" s="399"/>
      <c r="H22" s="399"/>
      <c r="I22" s="399"/>
      <c r="J22" s="399"/>
      <c r="K22" s="399"/>
      <c r="L22" s="399"/>
      <c r="M22" s="399"/>
      <c r="N22" s="399"/>
      <c r="O22" s="381"/>
      <c r="P22" s="381"/>
    </row>
    <row r="23" spans="1:19" hidden="1">
      <c r="A23" s="381"/>
      <c r="B23" s="381"/>
      <c r="C23" s="399"/>
      <c r="D23" s="399"/>
      <c r="E23" s="399"/>
      <c r="F23" s="399"/>
      <c r="G23" s="399"/>
      <c r="H23" s="399"/>
      <c r="I23" s="399"/>
      <c r="J23" s="399"/>
      <c r="K23" s="399"/>
      <c r="L23" s="399"/>
      <c r="M23" s="399"/>
      <c r="N23" s="399"/>
      <c r="O23" s="381"/>
      <c r="P23" s="381"/>
    </row>
    <row r="24" spans="1:19" hidden="1">
      <c r="A24" s="381"/>
      <c r="B24" s="381"/>
      <c r="C24" s="399"/>
      <c r="D24" s="399"/>
      <c r="E24" s="399"/>
      <c r="F24" s="399"/>
      <c r="G24" s="399"/>
      <c r="H24" s="399"/>
      <c r="I24" s="399"/>
      <c r="J24" s="399"/>
      <c r="K24" s="399"/>
      <c r="L24" s="399"/>
      <c r="M24" s="399"/>
      <c r="N24" s="399"/>
      <c r="O24" s="381"/>
      <c r="P24" s="381"/>
    </row>
    <row r="25" spans="1:19" ht="15.75">
      <c r="A25" s="299"/>
      <c r="B25" s="400" t="str">
        <f>'Export Express'!B2</f>
        <v>Sourcewell (NJPA)</v>
      </c>
      <c r="C25" s="381"/>
      <c r="D25" s="381"/>
      <c r="E25" s="381"/>
      <c r="F25" s="381"/>
      <c r="G25" s="381"/>
      <c r="H25" s="381"/>
      <c r="I25" s="381"/>
      <c r="J25" s="381"/>
      <c r="K25" s="381"/>
      <c r="L25" s="381"/>
      <c r="M25" s="381"/>
      <c r="N25" s="381"/>
      <c r="O25" s="401" t="s">
        <v>708</v>
      </c>
      <c r="P25" s="569"/>
      <c r="S25" s="694" t="s">
        <v>802</v>
      </c>
    </row>
    <row r="26" spans="1:19" ht="15.75">
      <c r="A26" s="299"/>
      <c r="B26" s="522" t="s">
        <v>752</v>
      </c>
      <c r="C26" s="381"/>
      <c r="D26" s="381"/>
      <c r="E26" s="381"/>
      <c r="F26" s="381"/>
      <c r="G26" s="381"/>
      <c r="H26" s="381"/>
      <c r="I26" s="381"/>
      <c r="J26" s="381"/>
      <c r="K26" s="381"/>
      <c r="L26" s="381"/>
      <c r="M26" s="381"/>
      <c r="N26" s="381"/>
      <c r="O26" s="381"/>
      <c r="P26" s="381"/>
    </row>
    <row r="27" spans="1:19" ht="11.1" customHeight="1">
      <c r="A27" s="381"/>
      <c r="B27" s="381"/>
      <c r="C27" s="381"/>
      <c r="D27" s="381"/>
      <c r="E27" s="381"/>
      <c r="F27" s="381"/>
      <c r="G27" s="381"/>
      <c r="H27" s="381"/>
      <c r="I27" s="381"/>
      <c r="J27" s="381"/>
      <c r="K27" s="381"/>
      <c r="L27" s="381"/>
      <c r="M27" s="381"/>
      <c r="N27" s="381"/>
      <c r="O27" s="381"/>
      <c r="P27" s="381"/>
    </row>
    <row r="28" spans="1:19" ht="27.75" customHeight="1">
      <c r="A28" s="402"/>
      <c r="B28" s="812" t="str">
        <f>"The rates shown are for shipments originating in the United States. "</f>
        <v xml:space="preserve">The rates shown are for shipments originating in the United States. </v>
      </c>
      <c r="C28" s="812"/>
      <c r="D28" s="812"/>
      <c r="E28" s="812"/>
      <c r="F28" s="812"/>
      <c r="G28" s="812"/>
      <c r="H28" s="812"/>
      <c r="I28" s="812"/>
      <c r="J28" s="812"/>
      <c r="K28" s="812"/>
      <c r="L28" s="812"/>
      <c r="M28" s="812"/>
      <c r="N28" s="812"/>
      <c r="O28" s="812"/>
      <c r="P28" s="812"/>
    </row>
    <row r="29" spans="1:19" ht="11.1" customHeight="1">
      <c r="A29" s="381"/>
      <c r="B29" s="403"/>
      <c r="C29" s="403"/>
      <c r="D29" s="403"/>
      <c r="E29" s="403"/>
      <c r="F29" s="403"/>
      <c r="G29" s="403"/>
      <c r="H29" s="403"/>
      <c r="I29" s="403"/>
      <c r="J29" s="403"/>
      <c r="K29" s="403"/>
      <c r="L29" s="403"/>
      <c r="M29" s="403"/>
      <c r="N29" s="403"/>
      <c r="O29" s="403"/>
      <c r="P29" s="381"/>
    </row>
    <row r="30" spans="1:19" ht="15.75" thickBot="1">
      <c r="A30" s="381"/>
      <c r="B30" s="438" t="s">
        <v>4</v>
      </c>
      <c r="C30" s="570"/>
      <c r="D30" s="381"/>
      <c r="E30" s="381"/>
      <c r="F30" s="381"/>
      <c r="G30" s="381"/>
      <c r="H30" s="381"/>
      <c r="I30" s="571"/>
      <c r="J30" s="571"/>
      <c r="K30" s="381"/>
      <c r="L30" s="381"/>
      <c r="M30" s="381"/>
      <c r="N30" s="381"/>
      <c r="O30" s="381"/>
      <c r="P30" s="381"/>
    </row>
    <row r="31" spans="1:19">
      <c r="A31" s="381"/>
      <c r="B31" s="572"/>
      <c r="C31" s="573" t="s">
        <v>5</v>
      </c>
      <c r="D31" s="574"/>
      <c r="E31" s="574"/>
      <c r="F31" s="574"/>
      <c r="G31" s="575"/>
      <c r="H31" s="576"/>
      <c r="I31" s="577" t="s">
        <v>90</v>
      </c>
      <c r="J31" s="572"/>
      <c r="K31" s="573" t="s">
        <v>5</v>
      </c>
      <c r="L31" s="574"/>
      <c r="M31" s="574"/>
      <c r="N31" s="574"/>
      <c r="O31" s="574"/>
      <c r="P31" s="576"/>
    </row>
    <row r="32" spans="1:19" ht="15.75" thickBot="1">
      <c r="A32" s="381"/>
      <c r="B32" s="410"/>
      <c r="C32" s="492">
        <f>+C6</f>
        <v>51</v>
      </c>
      <c r="D32" s="415">
        <f>+C32+1</f>
        <v>52</v>
      </c>
      <c r="E32" s="493">
        <f>+D32+1</f>
        <v>53</v>
      </c>
      <c r="F32" s="415">
        <f>+E32+1</f>
        <v>54</v>
      </c>
      <c r="G32" s="493">
        <f>+F32+1</f>
        <v>55</v>
      </c>
      <c r="H32" s="578">
        <f>+G32+1</f>
        <v>56</v>
      </c>
      <c r="I32" s="579"/>
      <c r="J32" s="410"/>
      <c r="K32" s="492">
        <f>+C32</f>
        <v>51</v>
      </c>
      <c r="L32" s="415">
        <f>+K32+1</f>
        <v>52</v>
      </c>
      <c r="M32" s="493">
        <f>+L32+1</f>
        <v>53</v>
      </c>
      <c r="N32" s="415">
        <f>+M32+1</f>
        <v>54</v>
      </c>
      <c r="O32" s="493">
        <f>+N32+1</f>
        <v>55</v>
      </c>
      <c r="P32" s="578">
        <f>+O32+1</f>
        <v>56</v>
      </c>
    </row>
    <row r="33" spans="1:16" ht="12" customHeight="1">
      <c r="A33" s="381"/>
      <c r="B33" s="417">
        <v>1</v>
      </c>
      <c r="C33" s="580">
        <f>MAX(C$102*(1-'Export Incentives'!F$65),C102*(1-C$8))</f>
        <v>14.774094000000002</v>
      </c>
      <c r="D33" s="581">
        <f>MAX(D$102*(1-'Export Incentives'!G$65),D102*(1-D$8))</f>
        <v>14.950755000000001</v>
      </c>
      <c r="E33" s="582">
        <f>MAX(E$102*(1-'Export Incentives'!H$65),E102*(1-E$8))</f>
        <v>15.140502</v>
      </c>
      <c r="F33" s="581">
        <f>MAX(F$102*(1-'Export Incentives'!I$65),F102*(1-F$8))</f>
        <v>23.450112000000001</v>
      </c>
      <c r="G33" s="582">
        <f>MAX(G$102*(1-'Export Incentives'!J$65),G102*(1-G$8))</f>
        <v>23.777262</v>
      </c>
      <c r="H33" s="583">
        <f>MAX(H$102*(1-'Export Incentives'!K$65),H102*(1-H$8))</f>
        <v>24.058611000000003</v>
      </c>
      <c r="I33" s="584"/>
      <c r="J33" s="417">
        <v>52</v>
      </c>
      <c r="K33" s="580">
        <f>MAX(C$102*(1-'Export Incentives'!F$65),C152*(1-C$8))</f>
        <v>57.467168999999998</v>
      </c>
      <c r="L33" s="581">
        <f>MAX(D$102*(1-'Export Incentives'!G$65),D152*(1-D$8))</f>
        <v>58.311216000000002</v>
      </c>
      <c r="M33" s="582">
        <f>MAX(E$102*(1-'Export Incentives'!H$65),E152*(1-E$8))</f>
        <v>59.358095999999996</v>
      </c>
      <c r="N33" s="581">
        <f>MAX(F$102*(1-'Export Incentives'!I$65),F152*(1-F$8))</f>
        <v>76.782105000000001</v>
      </c>
      <c r="O33" s="582">
        <f>MAX(G$102*(1-'Export Incentives'!J$65),G152*(1-G$8))</f>
        <v>78.012189000000006</v>
      </c>
      <c r="P33" s="583">
        <f>MAX(H$102*(1-'Export Incentives'!K$65),H152*(1-H$8))</f>
        <v>79.680654000000004</v>
      </c>
    </row>
    <row r="34" spans="1:16" ht="12" customHeight="1">
      <c r="A34" s="381"/>
      <c r="B34" s="417">
        <f>+B33+1</f>
        <v>2</v>
      </c>
      <c r="C34" s="425">
        <f>MAX(C$102*(1-'Export Incentives'!F$65),C103*(1-C$8))</f>
        <v>15.978006000000001</v>
      </c>
      <c r="D34" s="426">
        <f>MAX(D$102*(1-'Export Incentives'!G$65),D103*(1-D$8))</f>
        <v>16.161210000000001</v>
      </c>
      <c r="E34" s="427">
        <f>MAX(E$102*(1-'Export Incentives'!H$65),E103*(1-E$8))</f>
        <v>16.370585999999999</v>
      </c>
      <c r="F34" s="426">
        <f>MAX(F$102*(1-'Export Incentives'!I$65),F103*(1-F$8))</f>
        <v>24.660566999999997</v>
      </c>
      <c r="G34" s="427">
        <f>MAX(G$102*(1-'Export Incentives'!J$65),G103*(1-G$8))</f>
        <v>25.007345999999998</v>
      </c>
      <c r="H34" s="585">
        <f>MAX(H$102*(1-'Export Incentives'!K$65),H103*(1-H$8))</f>
        <v>25.301781000000002</v>
      </c>
      <c r="I34" s="586"/>
      <c r="J34" s="417">
        <f>+J33+2</f>
        <v>54</v>
      </c>
      <c r="K34" s="425">
        <f>MAX(C$102*(1-'Export Incentives'!F$65),C153*(1-C$8))</f>
        <v>59.063660999999996</v>
      </c>
      <c r="L34" s="426">
        <f>MAX(D$102*(1-'Export Incentives'!G$65),D153*(1-D$8))</f>
        <v>59.933880000000002</v>
      </c>
      <c r="M34" s="427">
        <f>MAX(E$102*(1-'Export Incentives'!H$65),E153*(1-E$8))</f>
        <v>61.013475</v>
      </c>
      <c r="N34" s="426">
        <f>MAX(F$102*(1-'Export Incentives'!I$65),F153*(1-F$8))</f>
        <v>78.260823000000002</v>
      </c>
      <c r="O34" s="427">
        <f>MAX(G$102*(1-'Export Incentives'!J$65),G153*(1-G$8))</f>
        <v>79.523622000000003</v>
      </c>
      <c r="P34" s="585">
        <f>MAX(H$102*(1-'Export Incentives'!K$65),H153*(1-H$8))</f>
        <v>81.355661999999995</v>
      </c>
    </row>
    <row r="35" spans="1:16" ht="12" customHeight="1">
      <c r="A35" s="381"/>
      <c r="B35" s="417">
        <f t="shared" ref="B35:B82" si="0">+B34+1</f>
        <v>3</v>
      </c>
      <c r="C35" s="425">
        <f>MAX(C$102*(1-'Export Incentives'!F$65),C104*(1-C$8))</f>
        <v>16.481816999999999</v>
      </c>
      <c r="D35" s="426">
        <f>MAX(D$102*(1-'Export Incentives'!G$65),D104*(1-D$8))</f>
        <v>16.665020999999999</v>
      </c>
      <c r="E35" s="427">
        <f>MAX(E$102*(1-'Export Incentives'!H$65),E104*(1-E$8))</f>
        <v>16.939827000000001</v>
      </c>
      <c r="F35" s="426">
        <f>MAX(F$102*(1-'Export Incentives'!I$65),F104*(1-F$8))</f>
        <v>25.851392999999998</v>
      </c>
      <c r="G35" s="427">
        <f>MAX(G$102*(1-'Export Incentives'!J$65),G104*(1-G$8))</f>
        <v>26.217801000000001</v>
      </c>
      <c r="H35" s="585">
        <f>MAX(H$102*(1-'Export Incentives'!K$65),H104*(1-H$8))</f>
        <v>26.531865000000003</v>
      </c>
      <c r="I35" s="586"/>
      <c r="J35" s="417">
        <f t="shared" ref="J35:J57" si="1">+J34+2</f>
        <v>56</v>
      </c>
      <c r="K35" s="425">
        <f>MAX(C$102*(1-'Export Incentives'!F$65),C154*(1-C$8))</f>
        <v>60.444233999999994</v>
      </c>
      <c r="L35" s="426">
        <f>MAX(D$102*(1-'Export Incentives'!G$65),D154*(1-D$8))</f>
        <v>61.327539000000002</v>
      </c>
      <c r="M35" s="427">
        <f>MAX(E$102*(1-'Export Incentives'!H$65),E154*(1-E$8))</f>
        <v>62.439849000000002</v>
      </c>
      <c r="N35" s="426">
        <f>MAX(F$102*(1-'Export Incentives'!I$65),F154*(1-F$8))</f>
        <v>79.876943999999995</v>
      </c>
      <c r="O35" s="427">
        <f>MAX(G$102*(1-'Export Incentives'!J$65),G154*(1-G$8))</f>
        <v>81.218259000000003</v>
      </c>
      <c r="P35" s="585">
        <f>MAX(H$102*(1-'Export Incentives'!K$65),H154*(1-H$8))</f>
        <v>83.658798000000004</v>
      </c>
    </row>
    <row r="36" spans="1:16" ht="12" customHeight="1">
      <c r="A36" s="381"/>
      <c r="B36" s="417">
        <f t="shared" si="0"/>
        <v>4</v>
      </c>
      <c r="C36" s="425">
        <f>MAX(C$102*(1-'Export Incentives'!F$65),C105*(1-C$8))</f>
        <v>17.646470999999998</v>
      </c>
      <c r="D36" s="426">
        <f>MAX(D$102*(1-'Export Incentives'!G$65),D105*(1-D$8))</f>
        <v>17.855847000000001</v>
      </c>
      <c r="E36" s="427">
        <f>MAX(E$102*(1-'Export Incentives'!H$65),E105*(1-E$8))</f>
        <v>18.084852000000001</v>
      </c>
      <c r="F36" s="426">
        <f>MAX(F$102*(1-'Export Incentives'!I$65),F105*(1-F$8))</f>
        <v>27.251594999999998</v>
      </c>
      <c r="G36" s="427">
        <f>MAX(G$102*(1-'Export Incentives'!J$65),G105*(1-G$8))</f>
        <v>27.631089000000003</v>
      </c>
      <c r="H36" s="585">
        <f>MAX(H$102*(1-'Export Incentives'!K$65),H105*(1-H$8))</f>
        <v>27.958239000000003</v>
      </c>
      <c r="I36" s="586"/>
      <c r="J36" s="417">
        <f t="shared" si="1"/>
        <v>58</v>
      </c>
      <c r="K36" s="425">
        <f>MAX(C$102*(1-'Export Incentives'!F$65),C155*(1-C$8))</f>
        <v>64.572867000000002</v>
      </c>
      <c r="L36" s="426">
        <f>MAX(D$102*(1-'Export Incentives'!G$65),D155*(1-D$8))</f>
        <v>66.751685999999992</v>
      </c>
      <c r="M36" s="427">
        <f>MAX(E$102*(1-'Export Incentives'!H$65),E155*(1-E$8))</f>
        <v>68.472495000000009</v>
      </c>
      <c r="N36" s="426">
        <f>MAX(F$102*(1-'Export Incentives'!I$65),F155*(1-F$8))</f>
        <v>81.499607999999995</v>
      </c>
      <c r="O36" s="427">
        <f>MAX(G$102*(1-'Export Incentives'!J$65),G155*(1-G$8))</f>
        <v>83.377448999999999</v>
      </c>
      <c r="P36" s="585">
        <f>MAX(H$102*(1-'Export Incentives'!K$65),H155*(1-H$8))</f>
        <v>85.837616999999995</v>
      </c>
    </row>
    <row r="37" spans="1:16" ht="12" customHeight="1">
      <c r="A37" s="381"/>
      <c r="B37" s="448">
        <f t="shared" si="0"/>
        <v>5</v>
      </c>
      <c r="C37" s="429">
        <f>MAX(C$102*(1-'Export Incentives'!F$65),C106*(1-C$8))</f>
        <v>18.712980000000002</v>
      </c>
      <c r="D37" s="430">
        <f>MAX(D$102*(1-'Export Incentives'!G$65),D106*(1-D$8))</f>
        <v>18.928899000000001</v>
      </c>
      <c r="E37" s="431">
        <f>MAX(E$102*(1-'Export Incentives'!H$65),E106*(1-E$8))</f>
        <v>19.177533</v>
      </c>
      <c r="F37" s="430">
        <f>MAX(F$102*(1-'Export Incentives'!I$65),F106*(1-F$8))</f>
        <v>27.637632</v>
      </c>
      <c r="G37" s="431">
        <f>MAX(G$102*(1-'Export Incentives'!J$65),G106*(1-G$8))</f>
        <v>27.990954000000002</v>
      </c>
      <c r="H37" s="587">
        <f>MAX(H$102*(1-'Export Incentives'!K$65),H106*(1-H$8))</f>
        <v>28.370448</v>
      </c>
      <c r="I37" s="586"/>
      <c r="J37" s="448">
        <f t="shared" si="1"/>
        <v>60</v>
      </c>
      <c r="K37" s="429">
        <f>MAX(C$102*(1-'Export Incentives'!F$65),C156*(1-C$8))</f>
        <v>65.907639000000003</v>
      </c>
      <c r="L37" s="430">
        <f>MAX(D$102*(1-'Export Incentives'!G$65),D156*(1-D$8))</f>
        <v>67.628448000000006</v>
      </c>
      <c r="M37" s="431">
        <f>MAX(E$102*(1-'Export Incentives'!H$65),E156*(1-E$8))</f>
        <v>69.152967000000004</v>
      </c>
      <c r="N37" s="430">
        <f>MAX(F$102*(1-'Export Incentives'!I$65),F156*(1-F$8))</f>
        <v>82.932524999999998</v>
      </c>
      <c r="O37" s="431">
        <f>MAX(G$102*(1-'Export Incentives'!J$65),G156*(1-G$8))</f>
        <v>84.856166999999999</v>
      </c>
      <c r="P37" s="587">
        <f>MAX(H$102*(1-'Export Incentives'!K$65),H156*(1-H$8))</f>
        <v>87.54534000000001</v>
      </c>
    </row>
    <row r="38" spans="1:16" ht="12" customHeight="1">
      <c r="A38" s="381"/>
      <c r="B38" s="417">
        <f t="shared" si="0"/>
        <v>6</v>
      </c>
      <c r="C38" s="425">
        <f>MAX(C$102*(1-'Export Incentives'!F$65),C107*(1-C$8))</f>
        <v>19.668258000000002</v>
      </c>
      <c r="D38" s="426">
        <f>MAX(D$102*(1-'Export Incentives'!G$65),D107*(1-D$8))</f>
        <v>19.897262999999999</v>
      </c>
      <c r="E38" s="427">
        <f>MAX(E$102*(1-'Export Incentives'!H$65),E107*(1-E$8))</f>
        <v>20.152439999999999</v>
      </c>
      <c r="F38" s="426">
        <f>MAX(F$102*(1-'Export Incentives'!I$65),F107*(1-F$8))</f>
        <v>28.946232000000002</v>
      </c>
      <c r="G38" s="427">
        <f>MAX(G$102*(1-'Export Incentives'!J$65),G107*(1-G$8))</f>
        <v>29.351897999999998</v>
      </c>
      <c r="H38" s="585">
        <f>MAX(H$102*(1-'Export Incentives'!K$65),H107*(1-H$8))</f>
        <v>29.698677</v>
      </c>
      <c r="I38" s="586"/>
      <c r="J38" s="417">
        <f t="shared" si="1"/>
        <v>62</v>
      </c>
      <c r="K38" s="425">
        <f>MAX(C$102*(1-'Export Incentives'!F$65),C157*(1-C$8))</f>
        <v>66.660083999999998</v>
      </c>
      <c r="L38" s="426">
        <f>MAX(D$102*(1-'Export Incentives'!G$65),D157*(1-D$8))</f>
        <v>68.308920000000001</v>
      </c>
      <c r="M38" s="427">
        <f>MAX(E$102*(1-'Export Incentives'!H$65),E157*(1-E$8))</f>
        <v>69.833438999999998</v>
      </c>
      <c r="N38" s="426">
        <f>MAX(F$102*(1-'Export Incentives'!I$65),F157*(1-F$8))</f>
        <v>84.731849999999994</v>
      </c>
      <c r="O38" s="427">
        <f>MAX(G$102*(1-'Export Incentives'!J$65),G157*(1-G$8))</f>
        <v>86.707836</v>
      </c>
      <c r="P38" s="585">
        <f>MAX(H$102*(1-'Export Incentives'!K$65),H157*(1-H$8))</f>
        <v>89.809217999999987</v>
      </c>
    </row>
    <row r="39" spans="1:16" ht="12" customHeight="1">
      <c r="A39" s="381"/>
      <c r="B39" s="417">
        <f t="shared" si="0"/>
        <v>7</v>
      </c>
      <c r="C39" s="425">
        <f>MAX(C$102*(1-'Export Incentives'!F$65),C108*(1-C$8))</f>
        <v>20.571192</v>
      </c>
      <c r="D39" s="426">
        <f>MAX(D$102*(1-'Export Incentives'!G$65),D108*(1-D$8))</f>
        <v>20.813283000000002</v>
      </c>
      <c r="E39" s="427">
        <f>MAX(E$102*(1-'Export Incentives'!H$65),E108*(1-E$8))</f>
        <v>21.075002999999999</v>
      </c>
      <c r="F39" s="426">
        <f>MAX(F$102*(1-'Export Incentives'!I$65),F108*(1-F$8))</f>
        <v>29.404241999999996</v>
      </c>
      <c r="G39" s="427">
        <f>MAX(G$102*(1-'Export Incentives'!J$65),G108*(1-G$8))</f>
        <v>29.816451000000001</v>
      </c>
      <c r="H39" s="585">
        <f>MAX(H$102*(1-'Export Incentives'!K$65),H108*(1-H$8))</f>
        <v>30.169772999999999</v>
      </c>
      <c r="I39" s="586"/>
      <c r="J39" s="417">
        <f t="shared" si="1"/>
        <v>64</v>
      </c>
      <c r="K39" s="425">
        <f>MAX(C$102*(1-'Export Incentives'!F$65),C158*(1-C$8))</f>
        <v>67.340556000000007</v>
      </c>
      <c r="L39" s="426">
        <f>MAX(D$102*(1-'Export Incentives'!G$65),D158*(1-D$8))</f>
        <v>68.982849000000002</v>
      </c>
      <c r="M39" s="427">
        <f>MAX(E$102*(1-'Export Incentives'!H$65),E158*(1-E$8))</f>
        <v>70.507368</v>
      </c>
      <c r="N39" s="426">
        <f>MAX(F$102*(1-'Export Incentives'!I$65),F158*(1-F$8))</f>
        <v>86.302170000000004</v>
      </c>
      <c r="O39" s="427">
        <f>MAX(G$102*(1-'Export Incentives'!J$65),G158*(1-G$8))</f>
        <v>87.728544000000014</v>
      </c>
      <c r="P39" s="585">
        <f>MAX(H$102*(1-'Export Incentives'!K$65),H158*(1-H$8))</f>
        <v>91.072017000000002</v>
      </c>
    </row>
    <row r="40" spans="1:16" ht="12" customHeight="1">
      <c r="A40" s="381"/>
      <c r="B40" s="417">
        <f t="shared" si="0"/>
        <v>8</v>
      </c>
      <c r="C40" s="425">
        <f>MAX(C$102*(1-'Export Incentives'!F$65),C109*(1-C$8))</f>
        <v>21.513384000000002</v>
      </c>
      <c r="D40" s="426">
        <f>MAX(D$102*(1-'Export Incentives'!G$65),D109*(1-D$8))</f>
        <v>21.762017999999998</v>
      </c>
      <c r="E40" s="427">
        <f>MAX(E$102*(1-'Export Incentives'!H$65),E109*(1-E$8))</f>
        <v>22.043367</v>
      </c>
      <c r="F40" s="426">
        <f>MAX(F$102*(1-'Export Incentives'!I$65),F109*(1-F$8))</f>
        <v>30.457665000000002</v>
      </c>
      <c r="G40" s="427">
        <f>MAX(G$102*(1-'Export Incentives'!J$65),G109*(1-G$8))</f>
        <v>30.882960000000001</v>
      </c>
      <c r="H40" s="585">
        <f>MAX(H$102*(1-'Export Incentives'!K$65),H109*(1-H$8))</f>
        <v>31.255911000000001</v>
      </c>
      <c r="I40" s="586"/>
      <c r="J40" s="417">
        <f t="shared" si="1"/>
        <v>66</v>
      </c>
      <c r="K40" s="425">
        <f>MAX(C$102*(1-'Export Incentives'!F$65),C159*(1-C$8))</f>
        <v>68.021028000000001</v>
      </c>
      <c r="L40" s="426">
        <f>MAX(D$102*(1-'Export Incentives'!G$65),D159*(1-D$8))</f>
        <v>69.663320999999996</v>
      </c>
      <c r="M40" s="427">
        <f>MAX(E$102*(1-'Export Incentives'!H$65),E159*(1-E$8))</f>
        <v>71.187839999999994</v>
      </c>
      <c r="N40" s="426">
        <f>MAX(F$102*(1-'Export Incentives'!I$65),F159*(1-F$8))</f>
        <v>87.708915000000005</v>
      </c>
      <c r="O40" s="427">
        <f>MAX(G$102*(1-'Export Incentives'!J$65),G159*(1-G$8))</f>
        <v>89.639099999999999</v>
      </c>
      <c r="P40" s="585">
        <f>MAX(H$102*(1-'Export Incentives'!K$65),H159*(1-H$8))</f>
        <v>93.074174999999997</v>
      </c>
    </row>
    <row r="41" spans="1:16" ht="12" customHeight="1">
      <c r="A41" s="381"/>
      <c r="B41" s="417">
        <f t="shared" si="0"/>
        <v>9</v>
      </c>
      <c r="C41" s="425">
        <f>MAX(C$102*(1-'Export Incentives'!F$65),C110*(1-C$8))</f>
        <v>22.403232000000003</v>
      </c>
      <c r="D41" s="426">
        <f>MAX(D$102*(1-'Export Incentives'!G$65),D110*(1-D$8))</f>
        <v>22.664952</v>
      </c>
      <c r="E41" s="427">
        <f>MAX(E$102*(1-'Export Incentives'!H$65),E110*(1-E$8))</f>
        <v>22.946300999999998</v>
      </c>
      <c r="F41" s="426">
        <f>MAX(F$102*(1-'Export Incentives'!I$65),F110*(1-F$8))</f>
        <v>30.863331000000002</v>
      </c>
      <c r="G41" s="427">
        <f>MAX(G$102*(1-'Export Incentives'!J$65),G110*(1-G$8))</f>
        <v>31.295168999999998</v>
      </c>
      <c r="H41" s="585">
        <f>MAX(H$102*(1-'Export Incentives'!K$65),H110*(1-H$8))</f>
        <v>31.661577000000001</v>
      </c>
      <c r="I41" s="586"/>
      <c r="J41" s="417">
        <f t="shared" si="1"/>
        <v>68</v>
      </c>
      <c r="K41" s="425">
        <f>MAX(C$102*(1-'Export Incentives'!F$65),C160*(1-C$8))</f>
        <v>68.701499999999996</v>
      </c>
      <c r="L41" s="426">
        <f>MAX(D$102*(1-'Export Incentives'!G$65),D160*(1-D$8))</f>
        <v>70.337249999999997</v>
      </c>
      <c r="M41" s="427">
        <f>MAX(E$102*(1-'Export Incentives'!H$65),E160*(1-E$8))</f>
        <v>71.861768999999995</v>
      </c>
      <c r="N41" s="426">
        <f>MAX(F$102*(1-'Export Incentives'!I$65),F160*(1-F$8))</f>
        <v>89.279234999999986</v>
      </c>
      <c r="O41" s="427">
        <f>MAX(G$102*(1-'Export Incentives'!J$65),G160*(1-G$8))</f>
        <v>90.705608999999995</v>
      </c>
      <c r="P41" s="585">
        <f>MAX(H$102*(1-'Export Incentives'!K$65),H160*(1-H$8))</f>
        <v>95.239908</v>
      </c>
    </row>
    <row r="42" spans="1:16" ht="12" customHeight="1">
      <c r="A42" s="381"/>
      <c r="B42" s="448">
        <f t="shared" si="0"/>
        <v>10</v>
      </c>
      <c r="C42" s="429">
        <f>MAX(C$102*(1-'Export Incentives'!F$65),C111*(1-C$8))</f>
        <v>23.338881000000001</v>
      </c>
      <c r="D42" s="430">
        <f>MAX(D$102*(1-'Export Incentives'!G$65),D111*(1-D$8))</f>
        <v>23.607143999999998</v>
      </c>
      <c r="E42" s="431">
        <f>MAX(E$102*(1-'Export Incentives'!H$65),E111*(1-E$8))</f>
        <v>23.908121999999999</v>
      </c>
      <c r="F42" s="430">
        <f>MAX(F$102*(1-'Export Incentives'!I$65),F111*(1-F$8))</f>
        <v>31.864410000000003</v>
      </c>
      <c r="G42" s="431">
        <f>MAX(G$102*(1-'Export Incentives'!J$65),G111*(1-G$8))</f>
        <v>32.309334</v>
      </c>
      <c r="H42" s="587">
        <f>MAX(H$102*(1-'Export Incentives'!K$65),H111*(1-H$8))</f>
        <v>32.695371000000002</v>
      </c>
      <c r="I42" s="586"/>
      <c r="J42" s="448">
        <f t="shared" si="1"/>
        <v>70</v>
      </c>
      <c r="K42" s="429">
        <f>MAX(C$102*(1-'Export Incentives'!F$65),C161*(1-C$8))</f>
        <v>69.381972000000005</v>
      </c>
      <c r="L42" s="430">
        <f>MAX(D$102*(1-'Export Incentives'!G$65),D161*(1-D$8))</f>
        <v>71.011178999999998</v>
      </c>
      <c r="M42" s="431">
        <f>MAX(E$102*(1-'Export Incentives'!H$65),E161*(1-E$8))</f>
        <v>72.542241000000004</v>
      </c>
      <c r="N42" s="430">
        <f>MAX(F$102*(1-'Export Incentives'!I$65),F161*(1-F$8))</f>
        <v>91.072017000000002</v>
      </c>
      <c r="O42" s="431">
        <f>MAX(G$102*(1-'Export Incentives'!J$65),G161*(1-G$8))</f>
        <v>92.544191999999995</v>
      </c>
      <c r="P42" s="587">
        <f>MAX(H$102*(1-'Export Incentives'!K$65),H161*(1-H$8))</f>
        <v>96.770970000000005</v>
      </c>
    </row>
    <row r="43" spans="1:16" ht="12" customHeight="1">
      <c r="A43" s="381"/>
      <c r="B43" s="417">
        <f t="shared" si="0"/>
        <v>11</v>
      </c>
      <c r="C43" s="425">
        <f>MAX(C$102*(1-'Export Incentives'!F$65),C112*(1-C$8))</f>
        <v>23.731461000000003</v>
      </c>
      <c r="D43" s="426">
        <f>MAX(D$102*(1-'Export Incentives'!G$65),D112*(1-D$8))</f>
        <v>24.104412000000004</v>
      </c>
      <c r="E43" s="427">
        <f>MAX(E$102*(1-'Export Incentives'!H$65),E112*(1-E$8))</f>
        <v>24.411933000000001</v>
      </c>
      <c r="F43" s="426">
        <f>MAX(F$102*(1-'Export Incentives'!I$65),F112*(1-F$8))</f>
        <v>33.094493999999997</v>
      </c>
      <c r="G43" s="427">
        <f>MAX(G$102*(1-'Export Incentives'!J$65),G112*(1-G$8))</f>
        <v>33.56559</v>
      </c>
      <c r="H43" s="585">
        <f>MAX(H$102*(1-'Export Incentives'!K$65),H112*(1-H$8))</f>
        <v>33.958169999999996</v>
      </c>
      <c r="I43" s="586"/>
      <c r="J43" s="417">
        <f t="shared" si="1"/>
        <v>72</v>
      </c>
      <c r="K43" s="425">
        <f>MAX(C$102*(1-'Export Incentives'!F$65),C162*(1-C$8))</f>
        <v>70.055901000000006</v>
      </c>
      <c r="L43" s="426">
        <f>MAX(D$102*(1-'Export Incentives'!G$65),D162*(1-D$8))</f>
        <v>71.685108</v>
      </c>
      <c r="M43" s="427">
        <f>MAX(E$102*(1-'Export Incentives'!H$65),E162*(1-E$8))</f>
        <v>73.216170000000005</v>
      </c>
      <c r="N43" s="426">
        <f>MAX(F$102*(1-'Export Incentives'!I$65),F162*(1-F$8))</f>
        <v>93.152691000000004</v>
      </c>
      <c r="O43" s="427">
        <f>MAX(G$102*(1-'Export Incentives'!J$65),G162*(1-G$8))</f>
        <v>94.042538999999991</v>
      </c>
      <c r="P43" s="585">
        <f>MAX(H$102*(1-'Export Incentives'!K$65),H162*(1-H$8))</f>
        <v>99.957411000000008</v>
      </c>
    </row>
    <row r="44" spans="1:16" ht="12" customHeight="1">
      <c r="A44" s="381"/>
      <c r="B44" s="417">
        <f t="shared" si="0"/>
        <v>12</v>
      </c>
      <c r="C44" s="425">
        <f>MAX(C$102*(1-'Export Incentives'!F$65),C113*(1-C$8))</f>
        <v>24.516621000000001</v>
      </c>
      <c r="D44" s="426">
        <f>MAX(D$102*(1-'Export Incentives'!G$65),D113*(1-D$8))</f>
        <v>24.928830000000001</v>
      </c>
      <c r="E44" s="427">
        <f>MAX(E$102*(1-'Export Incentives'!H$65),E113*(1-E$8))</f>
        <v>25.249437</v>
      </c>
      <c r="F44" s="426">
        <f>MAX(F$102*(1-'Export Incentives'!I$65),F113*(1-F$8))</f>
        <v>34.010514000000001</v>
      </c>
      <c r="G44" s="427">
        <f>MAX(G$102*(1-'Export Incentives'!J$65),G113*(1-G$8))</f>
        <v>34.481610000000003</v>
      </c>
      <c r="H44" s="585">
        <f>MAX(H$102*(1-'Export Incentives'!K$65),H113*(1-H$8))</f>
        <v>34.893819000000001</v>
      </c>
      <c r="I44" s="586"/>
      <c r="J44" s="417">
        <f t="shared" si="1"/>
        <v>74</v>
      </c>
      <c r="K44" s="425">
        <f>MAX(C$102*(1-'Export Incentives'!F$65),C163*(1-C$8))</f>
        <v>70.736373</v>
      </c>
      <c r="L44" s="426">
        <f>MAX(D$102*(1-'Export Incentives'!G$65),D163*(1-D$8))</f>
        <v>72.365580000000008</v>
      </c>
      <c r="M44" s="427">
        <f>MAX(E$102*(1-'Export Incentives'!H$65),E163*(1-E$8))</f>
        <v>73.896642</v>
      </c>
      <c r="N44" s="426">
        <f>MAX(F$102*(1-'Export Incentives'!I$65),F163*(1-F$8))</f>
        <v>94.912757999999997</v>
      </c>
      <c r="O44" s="427">
        <f>MAX(G$102*(1-'Export Incentives'!J$65),G163*(1-G$8))</f>
        <v>95.815691999999999</v>
      </c>
      <c r="P44" s="585">
        <f>MAX(H$102*(1-'Export Incentives'!K$65),H163*(1-H$8))</f>
        <v>102.633498</v>
      </c>
    </row>
    <row r="45" spans="1:16" ht="12" customHeight="1">
      <c r="A45" s="381"/>
      <c r="B45" s="417">
        <f t="shared" si="0"/>
        <v>13</v>
      </c>
      <c r="C45" s="425">
        <f>MAX(C$102*(1-'Export Incentives'!F$65),C114*(1-C$8))</f>
        <v>25.498070999999999</v>
      </c>
      <c r="D45" s="426">
        <f>MAX(D$102*(1-'Export Incentives'!G$65),D114*(1-D$8))</f>
        <v>25.929909000000002</v>
      </c>
      <c r="E45" s="427">
        <f>MAX(E$102*(1-'Export Incentives'!H$65),E114*(1-E$8))</f>
        <v>26.257059000000002</v>
      </c>
      <c r="F45" s="426">
        <f>MAX(F$102*(1-'Export Incentives'!I$65),F114*(1-F$8))</f>
        <v>34.854561000000004</v>
      </c>
      <c r="G45" s="427">
        <f>MAX(G$102*(1-'Export Incentives'!J$65),G114*(1-G$8))</f>
        <v>35.587376999999996</v>
      </c>
      <c r="H45" s="585">
        <f>MAX(H$102*(1-'Export Incentives'!K$65),H114*(1-H$8))</f>
        <v>36.019215000000003</v>
      </c>
      <c r="I45" s="586"/>
      <c r="J45" s="417">
        <f t="shared" si="1"/>
        <v>76</v>
      </c>
      <c r="K45" s="425">
        <f>MAX(C$102*(1-'Export Incentives'!F$65),C164*(1-C$8))</f>
        <v>71.416845000000009</v>
      </c>
      <c r="L45" s="426">
        <f>MAX(D$102*(1-'Export Incentives'!G$65),D164*(1-D$8))</f>
        <v>73.039508999999995</v>
      </c>
      <c r="M45" s="427">
        <f>MAX(E$102*(1-'Export Incentives'!H$65),E164*(1-E$8))</f>
        <v>74.570571000000001</v>
      </c>
      <c r="N45" s="426">
        <f>MAX(F$102*(1-'Export Incentives'!I$65),F164*(1-F$8))</f>
        <v>97.117749000000003</v>
      </c>
      <c r="O45" s="427">
        <f>MAX(G$102*(1-'Export Incentives'!J$65),G164*(1-G$8))</f>
        <v>98.040312</v>
      </c>
      <c r="P45" s="585">
        <f>MAX(H$102*(1-'Export Incentives'!K$65),H164*(1-H$8))</f>
        <v>105.322671</v>
      </c>
    </row>
    <row r="46" spans="1:16" ht="12" customHeight="1">
      <c r="A46" s="381"/>
      <c r="B46" s="417">
        <f t="shared" si="0"/>
        <v>14</v>
      </c>
      <c r="C46" s="425">
        <f>MAX(C$102*(1-'Export Incentives'!F$65),C115*(1-C$8))</f>
        <v>25.871022</v>
      </c>
      <c r="D46" s="426">
        <f>MAX(D$102*(1-'Export Incentives'!G$65),D115*(1-D$8))</f>
        <v>26.302860000000003</v>
      </c>
      <c r="E46" s="427">
        <f>MAX(E$102*(1-'Export Incentives'!H$65),E115*(1-E$8))</f>
        <v>26.630010000000002</v>
      </c>
      <c r="F46" s="426">
        <f>MAX(F$102*(1-'Export Incentives'!I$65),F115*(1-F$8))</f>
        <v>35.266770000000001</v>
      </c>
      <c r="G46" s="427">
        <f>MAX(G$102*(1-'Export Incentives'!J$65),G115*(1-G$8))</f>
        <v>35.993043</v>
      </c>
      <c r="H46" s="585">
        <f>MAX(H$102*(1-'Export Incentives'!K$65),H115*(1-H$8))</f>
        <v>36.418337999999999</v>
      </c>
      <c r="I46" s="586"/>
      <c r="J46" s="417">
        <f t="shared" si="1"/>
        <v>78</v>
      </c>
      <c r="K46" s="425">
        <f>MAX(C$102*(1-'Export Incentives'!F$65),C165*(1-C$8))</f>
        <v>72.097317000000004</v>
      </c>
      <c r="L46" s="426">
        <f>MAX(D$102*(1-'Export Incentives'!G$65),D165*(1-D$8))</f>
        <v>73.719981000000004</v>
      </c>
      <c r="M46" s="427">
        <f>MAX(E$102*(1-'Export Incentives'!H$65),E165*(1-E$8))</f>
        <v>75.251042999999996</v>
      </c>
      <c r="N46" s="426">
        <f>MAX(F$102*(1-'Export Incentives'!I$65),F165*(1-F$8))</f>
        <v>97.804763999999992</v>
      </c>
      <c r="O46" s="427">
        <f>MAX(G$102*(1-'Export Incentives'!J$65),G165*(1-G$8))</f>
        <v>98.792757000000009</v>
      </c>
      <c r="P46" s="585">
        <f>MAX(H$102*(1-'Export Incentives'!K$65),H165*(1-H$8))</f>
        <v>107.16779699999999</v>
      </c>
    </row>
    <row r="47" spans="1:16" ht="12" customHeight="1">
      <c r="A47" s="381"/>
      <c r="B47" s="448">
        <f t="shared" si="0"/>
        <v>15</v>
      </c>
      <c r="C47" s="429">
        <f>MAX(C$102*(1-'Export Incentives'!F$65),C116*(1-C$8))</f>
        <v>26.23743</v>
      </c>
      <c r="D47" s="430">
        <f>MAX(D$102*(1-'Export Incentives'!G$65),D116*(1-D$8))</f>
        <v>26.675811000000003</v>
      </c>
      <c r="E47" s="431">
        <f>MAX(E$102*(1-'Export Incentives'!H$65),E116*(1-E$8))</f>
        <v>27.107648999999999</v>
      </c>
      <c r="F47" s="430">
        <f>MAX(F$102*(1-'Export Incentives'!I$65),F116*(1-F$8))</f>
        <v>35.757494999999999</v>
      </c>
      <c r="G47" s="431">
        <f>MAX(G$102*(1-'Export Incentives'!J$65),G116*(1-G$8))</f>
        <v>36.352907999999999</v>
      </c>
      <c r="H47" s="587">
        <f>MAX(H$102*(1-'Export Incentives'!K$65),H116*(1-H$8))</f>
        <v>36.778202999999998</v>
      </c>
      <c r="I47" s="586"/>
      <c r="J47" s="448">
        <f t="shared" si="1"/>
        <v>80</v>
      </c>
      <c r="K47" s="429">
        <f>MAX(C$102*(1-'Export Incentives'!F$65),C166*(1-C$8))</f>
        <v>72.777788999999999</v>
      </c>
      <c r="L47" s="430">
        <f>MAX(D$102*(1-'Export Incentives'!G$65),D166*(1-D$8))</f>
        <v>74.393910000000005</v>
      </c>
      <c r="M47" s="431">
        <f>MAX(E$102*(1-'Export Incentives'!H$65),E166*(1-E$8))</f>
        <v>75.924971999999997</v>
      </c>
      <c r="N47" s="430">
        <f>MAX(F$102*(1-'Export Incentives'!I$65),F166*(1-F$8))</f>
        <v>100.003212</v>
      </c>
      <c r="O47" s="431">
        <f>MAX(G$102*(1-'Export Incentives'!J$65),G166*(1-G$8))</f>
        <v>100.95849000000001</v>
      </c>
      <c r="P47" s="587">
        <f>MAX(H$102*(1-'Export Incentives'!K$65),H166*(1-H$8))</f>
        <v>109.74573899999999</v>
      </c>
    </row>
    <row r="48" spans="1:16" ht="12" customHeight="1">
      <c r="A48" s="381"/>
      <c r="B48" s="417">
        <f t="shared" si="0"/>
        <v>16</v>
      </c>
      <c r="C48" s="425">
        <f>MAX(C$102*(1-'Export Incentives'!F$65),C117*(1-C$8))</f>
        <v>27.107648999999999</v>
      </c>
      <c r="D48" s="426">
        <f>MAX(D$102*(1-'Export Incentives'!G$65),D117*(1-D$8))</f>
        <v>27.565659</v>
      </c>
      <c r="E48" s="427">
        <f>MAX(E$102*(1-'Export Incentives'!H$65),E117*(1-E$8))</f>
        <v>28.023668999999998</v>
      </c>
      <c r="F48" s="426">
        <f>MAX(F$102*(1-'Export Incentives'!I$65),F117*(1-F$8))</f>
        <v>36.994121999999997</v>
      </c>
      <c r="G48" s="427">
        <f>MAX(G$102*(1-'Export Incentives'!J$65),G117*(1-G$8))</f>
        <v>37.511018999999997</v>
      </c>
      <c r="H48" s="585">
        <f>MAX(H$102*(1-'Export Incentives'!K$65),H117*(1-H$8))</f>
        <v>38.132604000000001</v>
      </c>
      <c r="I48" s="586"/>
      <c r="J48" s="417">
        <f t="shared" si="1"/>
        <v>82</v>
      </c>
      <c r="K48" s="425">
        <f>MAX(C$102*(1-'Export Incentives'!F$65),C167*(1-C$8))</f>
        <v>73.458260999999993</v>
      </c>
      <c r="L48" s="426">
        <f>MAX(D$102*(1-'Export Incentives'!G$65),D167*(1-D$8))</f>
        <v>75.074382</v>
      </c>
      <c r="M48" s="427">
        <f>MAX(E$102*(1-'Export Incentives'!H$65),E167*(1-E$8))</f>
        <v>76.605443999999991</v>
      </c>
      <c r="N48" s="426">
        <f>MAX(F$102*(1-'Export Incentives'!I$65),F167*(1-F$8))</f>
        <v>101.85488100000001</v>
      </c>
      <c r="O48" s="427">
        <f>MAX(G$102*(1-'Export Incentives'!J$65),G167*(1-G$8))</f>
        <v>102.823245</v>
      </c>
      <c r="P48" s="585">
        <f>MAX(H$102*(1-'Export Incentives'!K$65),H167*(1-H$8))</f>
        <v>111.8853</v>
      </c>
    </row>
    <row r="49" spans="1:16" ht="12" customHeight="1">
      <c r="A49" s="381"/>
      <c r="B49" s="417">
        <f t="shared" si="0"/>
        <v>17</v>
      </c>
      <c r="C49" s="425">
        <f>MAX(C$102*(1-'Export Incentives'!F$65),C118*(1-C$8))</f>
        <v>27.827379000000001</v>
      </c>
      <c r="D49" s="426">
        <f>MAX(D$102*(1-'Export Incentives'!G$65),D118*(1-D$8))</f>
        <v>28.291932000000003</v>
      </c>
      <c r="E49" s="427">
        <f>MAX(E$102*(1-'Export Incentives'!H$65),E118*(1-E$8))</f>
        <v>28.723769999999998</v>
      </c>
      <c r="F49" s="426">
        <f>MAX(F$102*(1-'Export Incentives'!I$65),F118*(1-F$8))</f>
        <v>38.034458999999998</v>
      </c>
      <c r="G49" s="427">
        <f>MAX(G$102*(1-'Export Incentives'!J$65),G118*(1-G$8))</f>
        <v>38.564442</v>
      </c>
      <c r="H49" s="585">
        <f>MAX(H$102*(1-'Export Incentives'!K$65),H118*(1-H$8))</f>
        <v>39.271086000000004</v>
      </c>
      <c r="I49" s="586"/>
      <c r="J49" s="417">
        <f t="shared" si="1"/>
        <v>84</v>
      </c>
      <c r="K49" s="425">
        <f>MAX(C$102*(1-'Export Incentives'!F$65),C168*(1-C$8))</f>
        <v>74.138733000000002</v>
      </c>
      <c r="L49" s="426">
        <f>MAX(D$102*(1-'Export Incentives'!G$65),D168*(1-D$8))</f>
        <v>75.748311000000001</v>
      </c>
      <c r="M49" s="427">
        <f>MAX(E$102*(1-'Export Incentives'!H$65),E168*(1-E$8))</f>
        <v>77.279372999999993</v>
      </c>
      <c r="N49" s="426">
        <f>MAX(F$102*(1-'Export Incentives'!I$65),F168*(1-F$8))</f>
        <v>103.667292</v>
      </c>
      <c r="O49" s="427">
        <f>MAX(G$102*(1-'Export Incentives'!J$65),G168*(1-G$8))</f>
        <v>104.648742</v>
      </c>
      <c r="P49" s="585">
        <f>MAX(H$102*(1-'Export Incentives'!K$65),H168*(1-H$8))</f>
        <v>113.97906</v>
      </c>
    </row>
    <row r="50" spans="1:16" ht="12" customHeight="1">
      <c r="A50" s="381"/>
      <c r="B50" s="417">
        <f t="shared" si="0"/>
        <v>18</v>
      </c>
      <c r="C50" s="425">
        <f>MAX(C$102*(1-'Export Incentives'!F$65),C119*(1-C$8))</f>
        <v>28.828458000000001</v>
      </c>
      <c r="D50" s="426">
        <f>MAX(D$102*(1-'Export Incentives'!G$65),D119*(1-D$8))</f>
        <v>29.306096999999998</v>
      </c>
      <c r="E50" s="427">
        <f>MAX(E$102*(1-'Export Incentives'!H$65),E119*(1-E$8))</f>
        <v>29.705219999999997</v>
      </c>
      <c r="F50" s="426">
        <f>MAX(F$102*(1-'Export Incentives'!I$65),F119*(1-F$8))</f>
        <v>39.166398000000001</v>
      </c>
      <c r="G50" s="427">
        <f>MAX(G$102*(1-'Export Incentives'!J$65),G119*(1-G$8))</f>
        <v>39.722552999999998</v>
      </c>
      <c r="H50" s="585">
        <f>MAX(H$102*(1-'Export Incentives'!K$65),H119*(1-H$8))</f>
        <v>40.337595</v>
      </c>
      <c r="I50" s="586"/>
      <c r="J50" s="417">
        <f t="shared" si="1"/>
        <v>86</v>
      </c>
      <c r="K50" s="425">
        <f>MAX(C$102*(1-'Export Incentives'!F$65),C169*(1-C$8))</f>
        <v>74.819205000000011</v>
      </c>
      <c r="L50" s="426">
        <f>MAX(D$102*(1-'Export Incentives'!G$65),D169*(1-D$8))</f>
        <v>76.428782999999996</v>
      </c>
      <c r="M50" s="427">
        <f>MAX(E$102*(1-'Export Incentives'!H$65),E169*(1-E$8))</f>
        <v>77.959845000000001</v>
      </c>
      <c r="N50" s="426">
        <f>MAX(F$102*(1-'Export Incentives'!I$65),F169*(1-F$8))</f>
        <v>105.99005700000001</v>
      </c>
      <c r="O50" s="427">
        <f>MAX(G$102*(1-'Export Incentives'!J$65),G169*(1-G$8))</f>
        <v>106.99767900000001</v>
      </c>
      <c r="P50" s="585">
        <f>MAX(H$102*(1-'Export Incentives'!K$65),H169*(1-H$8))</f>
        <v>116.00084699999999</v>
      </c>
    </row>
    <row r="51" spans="1:16" ht="12" customHeight="1">
      <c r="A51" s="381"/>
      <c r="B51" s="417">
        <f t="shared" si="0"/>
        <v>19</v>
      </c>
      <c r="C51" s="425">
        <f>MAX(C$102*(1-'Export Incentives'!F$65),C120*(1-C$8))</f>
        <v>29.731392</v>
      </c>
      <c r="D51" s="426">
        <f>MAX(D$102*(1-'Export Incentives'!G$65),D120*(1-D$8))</f>
        <v>30.222116999999997</v>
      </c>
      <c r="E51" s="427">
        <f>MAX(E$102*(1-'Export Incentives'!H$65),E120*(1-E$8))</f>
        <v>30.634326000000001</v>
      </c>
      <c r="F51" s="426">
        <f>MAX(F$102*(1-'Export Incentives'!I$65),F120*(1-F$8))</f>
        <v>40.304879999999997</v>
      </c>
      <c r="G51" s="427">
        <f>MAX(G$102*(1-'Export Incentives'!J$65),G120*(1-G$8))</f>
        <v>40.867578000000002</v>
      </c>
      <c r="H51" s="585">
        <f>MAX(H$102*(1-'Export Incentives'!K$65),H120*(1-H$8))</f>
        <v>41.567678999999998</v>
      </c>
      <c r="I51" s="586"/>
      <c r="J51" s="417">
        <f t="shared" si="1"/>
        <v>88</v>
      </c>
      <c r="K51" s="425">
        <f>MAX(C$102*(1-'Export Incentives'!F$65),C170*(1-C$8))</f>
        <v>75.499677000000005</v>
      </c>
      <c r="L51" s="426">
        <f>MAX(D$102*(1-'Export Incentives'!G$65),D170*(1-D$8))</f>
        <v>77.109255000000005</v>
      </c>
      <c r="M51" s="427">
        <f>MAX(E$102*(1-'Export Incentives'!H$65),E170*(1-E$8))</f>
        <v>78.640316999999996</v>
      </c>
      <c r="N51" s="426">
        <f>MAX(F$102*(1-'Export Incentives'!I$65),F170*(1-F$8))</f>
        <v>107.74358100000001</v>
      </c>
      <c r="O51" s="427">
        <f>MAX(G$102*(1-'Export Incentives'!J$65),G170*(1-G$8))</f>
        <v>108.76428899999999</v>
      </c>
      <c r="P51" s="585">
        <f>MAX(H$102*(1-'Export Incentives'!K$65),H170*(1-H$8))</f>
        <v>118.173123</v>
      </c>
    </row>
    <row r="52" spans="1:16" ht="12" customHeight="1">
      <c r="A52" s="381"/>
      <c r="B52" s="448">
        <f t="shared" si="0"/>
        <v>20</v>
      </c>
      <c r="C52" s="429">
        <f>MAX(C$102*(1-'Export Incentives'!F$65),C121*(1-C$8))</f>
        <v>30.464208000000003</v>
      </c>
      <c r="D52" s="430">
        <f>MAX(D$102*(1-'Export Incentives'!G$65),D121*(1-D$8))</f>
        <v>30.968018999999998</v>
      </c>
      <c r="E52" s="431">
        <f>MAX(E$102*(1-'Export Incentives'!H$65),E121*(1-E$8))</f>
        <v>31.478372999999998</v>
      </c>
      <c r="F52" s="430">
        <f>MAX(F$102*(1-'Export Incentives'!I$65),F121*(1-F$8))</f>
        <v>41.404104000000004</v>
      </c>
      <c r="G52" s="431">
        <f>MAX(G$102*(1-'Export Incentives'!J$65),G121*(1-G$8))</f>
        <v>41.986431000000003</v>
      </c>
      <c r="H52" s="587">
        <f>MAX(H$102*(1-'Export Incentives'!K$65),H121*(1-H$8))</f>
        <v>42.640731000000002</v>
      </c>
      <c r="I52" s="586"/>
      <c r="J52" s="448">
        <f t="shared" si="1"/>
        <v>90</v>
      </c>
      <c r="K52" s="429">
        <f>MAX(C$102*(1-'Export Incentives'!F$65),C171*(1-C$8))</f>
        <v>76.173606000000007</v>
      </c>
      <c r="L52" s="430">
        <f>MAX(D$102*(1-'Export Incentives'!G$65),D171*(1-D$8))</f>
        <v>77.783183999999991</v>
      </c>
      <c r="M52" s="431">
        <f>MAX(E$102*(1-'Export Incentives'!H$65),E171*(1-E$8))</f>
        <v>79.314245999999997</v>
      </c>
      <c r="N52" s="430">
        <f>MAX(F$102*(1-'Export Incentives'!I$65),F171*(1-F$8))</f>
        <v>109.45784699999999</v>
      </c>
      <c r="O52" s="431">
        <f>MAX(G$102*(1-'Export Incentives'!J$65),G171*(1-G$8))</f>
        <v>110.504727</v>
      </c>
      <c r="P52" s="587">
        <f>MAX(H$102*(1-'Export Incentives'!K$65),H171*(1-H$8))</f>
        <v>120.155652</v>
      </c>
    </row>
    <row r="53" spans="1:16" ht="12" customHeight="1">
      <c r="A53" s="381"/>
      <c r="B53" s="417">
        <f t="shared" si="0"/>
        <v>21</v>
      </c>
      <c r="C53" s="425">
        <f>MAX(C$102*(1-'Export Incentives'!F$65),C122*(1-C$8))</f>
        <v>31.367141999999998</v>
      </c>
      <c r="D53" s="426">
        <f>MAX(D$102*(1-'Export Incentives'!G$65),D122*(1-D$8))</f>
        <v>31.720464000000003</v>
      </c>
      <c r="E53" s="427">
        <f>MAX(E$102*(1-'Export Incentives'!H$65),E122*(1-E$8))</f>
        <v>32.459823</v>
      </c>
      <c r="F53" s="426">
        <f>MAX(F$102*(1-'Export Incentives'!I$65),F122*(1-F$8))</f>
        <v>42.529499999999999</v>
      </c>
      <c r="G53" s="427">
        <f>MAX(G$102*(1-'Export Incentives'!J$65),G122*(1-G$8))</f>
        <v>43.137999000000001</v>
      </c>
      <c r="H53" s="585">
        <f>MAX(H$102*(1-'Export Incentives'!K$65),H122*(1-H$8))</f>
        <v>43.654896000000001</v>
      </c>
      <c r="I53" s="586"/>
      <c r="J53" s="417">
        <f t="shared" si="1"/>
        <v>92</v>
      </c>
      <c r="K53" s="425">
        <f>MAX(C$102*(1-'Export Incentives'!F$65),C172*(1-C$8))</f>
        <v>76.854078000000001</v>
      </c>
      <c r="L53" s="426">
        <f>MAX(D$102*(1-'Export Incentives'!G$65),D172*(1-D$8))</f>
        <v>78.463656</v>
      </c>
      <c r="M53" s="427">
        <f>MAX(E$102*(1-'Export Incentives'!H$65),E172*(1-E$8))</f>
        <v>79.994718000000006</v>
      </c>
      <c r="N53" s="426">
        <f>MAX(F$102*(1-'Export Incentives'!I$65),F172*(1-F$8))</f>
        <v>111.512349</v>
      </c>
      <c r="O53" s="427">
        <f>MAX(G$102*(1-'Export Incentives'!J$65),G172*(1-G$8))</f>
        <v>112.578858</v>
      </c>
      <c r="P53" s="585">
        <f>MAX(H$102*(1-'Export Incentives'!K$65),H172*(1-H$8))</f>
        <v>122.33447099999999</v>
      </c>
    </row>
    <row r="54" spans="1:16" ht="12" customHeight="1">
      <c r="A54" s="381"/>
      <c r="B54" s="417">
        <f t="shared" si="0"/>
        <v>22</v>
      </c>
      <c r="C54" s="425">
        <f>MAX(C$102*(1-'Export Incentives'!F$65),C123*(1-C$8))</f>
        <v>32.302790999999999</v>
      </c>
      <c r="D54" s="426">
        <f>MAX(D$102*(1-'Export Incentives'!G$65),D123*(1-D$8))</f>
        <v>32.682285</v>
      </c>
      <c r="E54" s="427">
        <f>MAX(E$102*(1-'Export Incentives'!H$65),E123*(1-E$8))</f>
        <v>33.434730000000002</v>
      </c>
      <c r="F54" s="426">
        <f>MAX(F$102*(1-'Export Incentives'!I$65),F123*(1-F$8))</f>
        <v>43.772670000000005</v>
      </c>
      <c r="G54" s="427">
        <f>MAX(G$102*(1-'Export Incentives'!J$65),G123*(1-G$8))</f>
        <v>44.387712000000001</v>
      </c>
      <c r="H54" s="585">
        <f>MAX(H$102*(1-'Export Incentives'!K$65),H123*(1-H$8))</f>
        <v>44.963495999999999</v>
      </c>
      <c r="I54" s="586"/>
      <c r="J54" s="417">
        <f t="shared" si="1"/>
        <v>94</v>
      </c>
      <c r="K54" s="425">
        <f>MAX(C$102*(1-'Export Incentives'!F$65),C173*(1-C$8))</f>
        <v>77.534549999999996</v>
      </c>
      <c r="L54" s="426">
        <f>MAX(D$102*(1-'Export Incentives'!G$65),D173*(1-D$8))</f>
        <v>79.137585000000001</v>
      </c>
      <c r="M54" s="427">
        <f>MAX(E$102*(1-'Export Incentives'!H$65),E173*(1-E$8))</f>
        <v>80.668647000000007</v>
      </c>
      <c r="N54" s="426">
        <f>MAX(F$102*(1-'Export Incentives'!I$65),F173*(1-F$8))</f>
        <v>113.27241600000001</v>
      </c>
      <c r="O54" s="427">
        <f>MAX(G$102*(1-'Export Incentives'!J$65),G173*(1-G$8))</f>
        <v>114.358554</v>
      </c>
      <c r="P54" s="585">
        <f>MAX(H$102*(1-'Export Incentives'!K$65),H173*(1-H$8))</f>
        <v>124.31699999999999</v>
      </c>
    </row>
    <row r="55" spans="1:16" ht="12" customHeight="1">
      <c r="A55" s="381"/>
      <c r="B55" s="417">
        <f t="shared" si="0"/>
        <v>23</v>
      </c>
      <c r="C55" s="425">
        <f>MAX(C$102*(1-'Export Incentives'!F$65),C124*(1-C$8))</f>
        <v>33.094493999999997</v>
      </c>
      <c r="D55" s="426">
        <f>MAX(D$102*(1-'Export Incentives'!G$65),D124*(1-D$8))</f>
        <v>33.487074</v>
      </c>
      <c r="E55" s="427">
        <f>MAX(E$102*(1-'Export Incentives'!H$65),E124*(1-E$8))</f>
        <v>34.141373999999999</v>
      </c>
      <c r="F55" s="426">
        <f>MAX(F$102*(1-'Export Incentives'!I$65),F124*(1-F$8))</f>
        <v>44.865351000000004</v>
      </c>
      <c r="G55" s="427">
        <f>MAX(G$102*(1-'Export Incentives'!J$65),G124*(1-G$8))</f>
        <v>45.493479000000001</v>
      </c>
      <c r="H55" s="585">
        <f>MAX(H$102*(1-'Export Incentives'!K$65),H124*(1-H$8))</f>
        <v>46.036547999999996</v>
      </c>
      <c r="I55" s="586"/>
      <c r="J55" s="417">
        <f t="shared" si="1"/>
        <v>96</v>
      </c>
      <c r="K55" s="425">
        <f>MAX(C$102*(1-'Export Incentives'!F$65),C174*(1-C$8))</f>
        <v>78.215022000000005</v>
      </c>
      <c r="L55" s="426">
        <f>MAX(D$102*(1-'Export Incentives'!G$65),D174*(1-D$8))</f>
        <v>79.81805700000001</v>
      </c>
      <c r="M55" s="427">
        <f>MAX(E$102*(1-'Export Incentives'!H$65),E174*(1-E$8))</f>
        <v>81.800585999999996</v>
      </c>
      <c r="N55" s="426">
        <f>MAX(F$102*(1-'Export Incentives'!I$65),F174*(1-F$8))</f>
        <v>115.176429</v>
      </c>
      <c r="O55" s="427">
        <f>MAX(G$102*(1-'Export Incentives'!J$65),G174*(1-G$8))</f>
        <v>116.27565300000001</v>
      </c>
      <c r="P55" s="585">
        <f>MAX(H$102*(1-'Export Incentives'!K$65),H174*(1-H$8))</f>
        <v>126.364959</v>
      </c>
    </row>
    <row r="56" spans="1:16" ht="12" customHeight="1">
      <c r="A56" s="381"/>
      <c r="B56" s="417">
        <f t="shared" si="0"/>
        <v>24</v>
      </c>
      <c r="C56" s="425">
        <f>MAX(C$102*(1-'Export Incentives'!F$65),C125*(1-C$8))</f>
        <v>33.951627000000002</v>
      </c>
      <c r="D56" s="426">
        <f>MAX(D$102*(1-'Export Incentives'!G$65),D125*(1-D$8))</f>
        <v>34.350749999999998</v>
      </c>
      <c r="E56" s="427">
        <f>MAX(E$102*(1-'Export Incentives'!H$65),E125*(1-E$8))</f>
        <v>34.952705999999999</v>
      </c>
      <c r="F56" s="426">
        <f>MAX(F$102*(1-'Export Incentives'!I$65),F125*(1-F$8))</f>
        <v>45.944946000000002</v>
      </c>
      <c r="G56" s="427">
        <f>MAX(G$102*(1-'Export Incentives'!J$65),G125*(1-G$8))</f>
        <v>46.599246000000001</v>
      </c>
      <c r="H56" s="585">
        <f>MAX(H$102*(1-'Export Incentives'!K$65),H125*(1-H$8))</f>
        <v>47.168486999999999</v>
      </c>
      <c r="I56" s="586"/>
      <c r="J56" s="417">
        <f t="shared" si="1"/>
        <v>98</v>
      </c>
      <c r="K56" s="425">
        <f>MAX(C$102*(1-'Export Incentives'!F$65),C175*(1-C$8))</f>
        <v>78.895493999999999</v>
      </c>
      <c r="L56" s="426">
        <f>MAX(D$102*(1-'Export Incentives'!G$65),D175*(1-D$8))</f>
        <v>80.491985999999997</v>
      </c>
      <c r="M56" s="427">
        <f>MAX(E$102*(1-'Export Incentives'!H$65),E175*(1-E$8))</f>
        <v>83.455964999999992</v>
      </c>
      <c r="N56" s="426">
        <f>MAX(F$102*(1-'Export Incentives'!I$65),F175*(1-F$8))</f>
        <v>117.19167300000001</v>
      </c>
      <c r="O56" s="427">
        <f>MAX(G$102*(1-'Export Incentives'!J$65),G175*(1-G$8))</f>
        <v>118.310526</v>
      </c>
      <c r="P56" s="585">
        <f>MAX(H$102*(1-'Export Incentives'!K$65),H175*(1-H$8))</f>
        <v>128.314773</v>
      </c>
    </row>
    <row r="57" spans="1:16" ht="12" customHeight="1">
      <c r="A57" s="381"/>
      <c r="B57" s="448">
        <f t="shared" si="0"/>
        <v>25</v>
      </c>
      <c r="C57" s="429">
        <f>MAX(C$102*(1-'Export Incentives'!F$65),C126*(1-C$8))</f>
        <v>34.612470000000002</v>
      </c>
      <c r="D57" s="430">
        <f>MAX(D$102*(1-'Export Incentives'!G$65),D126*(1-D$8))</f>
        <v>35.018135999999998</v>
      </c>
      <c r="E57" s="431">
        <f>MAX(E$102*(1-'Export Incentives'!H$65),E126*(1-E$8))</f>
        <v>35.554662</v>
      </c>
      <c r="F57" s="430">
        <f>MAX(F$102*(1-'Export Incentives'!I$65),F126*(1-F$8))</f>
        <v>47.050712999999995</v>
      </c>
      <c r="G57" s="431">
        <f>MAX(G$102*(1-'Export Incentives'!J$65),G126*(1-G$8))</f>
        <v>47.718099000000002</v>
      </c>
      <c r="H57" s="587">
        <f>MAX(H$102*(1-'Export Incentives'!K$65),H126*(1-H$8))</f>
        <v>48.280797000000007</v>
      </c>
      <c r="I57" s="586"/>
      <c r="J57" s="448">
        <f t="shared" si="1"/>
        <v>100</v>
      </c>
      <c r="K57" s="429">
        <f>MAX(C$102*(1-'Export Incentives'!F$65),C176*(1-C$8))</f>
        <v>79.575966000000008</v>
      </c>
      <c r="L57" s="430">
        <f>MAX(D$102*(1-'Export Incentives'!G$65),D176*(1-D$8))</f>
        <v>81.172458000000006</v>
      </c>
      <c r="M57" s="431">
        <f>MAX(E$102*(1-'Export Incentives'!H$65),E176*(1-E$8))</f>
        <v>85.157145</v>
      </c>
      <c r="N57" s="430">
        <f>MAX(F$102*(1-'Export Incentives'!I$65),F176*(1-F$8))</f>
        <v>118.86013799999999</v>
      </c>
      <c r="O57" s="431">
        <f>MAX(G$102*(1-'Export Incentives'!J$65),G176*(1-G$8))</f>
        <v>119.99862</v>
      </c>
      <c r="P57" s="587">
        <f>MAX(H$102*(1-'Export Incentives'!K$65),H176*(1-H$8))</f>
        <v>130.48704900000001</v>
      </c>
    </row>
    <row r="58" spans="1:16" ht="12" customHeight="1">
      <c r="A58" s="381"/>
      <c r="B58" s="417">
        <f t="shared" si="0"/>
        <v>26</v>
      </c>
      <c r="C58" s="425">
        <f>MAX(C$102*(1-'Export Incentives'!F$65),C127*(1-C$8))</f>
        <v>35.430344999999996</v>
      </c>
      <c r="D58" s="426">
        <f>MAX(D$102*(1-'Export Incentives'!G$65),D127*(1-D$8))</f>
        <v>35.836010999999999</v>
      </c>
      <c r="E58" s="427">
        <f>MAX(E$102*(1-'Export Incentives'!H$65),E127*(1-E$8))</f>
        <v>36.431424</v>
      </c>
      <c r="F58" s="426">
        <f>MAX(F$102*(1-'Export Incentives'!I$65),F127*(1-F$8))</f>
        <v>48.359313</v>
      </c>
      <c r="G58" s="427">
        <f>MAX(G$102*(1-'Export Incentives'!J$65),G127*(1-G$8))</f>
        <v>49.039785000000002</v>
      </c>
      <c r="H58" s="585">
        <f>MAX(H$102*(1-'Export Incentives'!K$65),H127*(1-H$8))</f>
        <v>49.622112000000001</v>
      </c>
      <c r="I58" s="586"/>
      <c r="J58" s="417">
        <f>+J57+5</f>
        <v>105</v>
      </c>
      <c r="K58" s="425">
        <f>MAX(C$102*(1-'Export Incentives'!F$65),C177*(1-C$8))</f>
        <v>80.256438000000003</v>
      </c>
      <c r="L58" s="426">
        <f>MAX(D$102*(1-'Export Incentives'!G$65),D177*(1-D$8))</f>
        <v>81.846387000000007</v>
      </c>
      <c r="M58" s="427">
        <f>MAX(E$102*(1-'Export Incentives'!H$65),E177*(1-E$8))</f>
        <v>86.838695999999999</v>
      </c>
      <c r="N58" s="426">
        <f>MAX(F$102*(1-'Export Incentives'!I$65),F177*(1-F$8))</f>
        <v>119.54715300000001</v>
      </c>
      <c r="O58" s="427">
        <f>MAX(G$102*(1-'Export Incentives'!J$65),G177*(1-G$8))</f>
        <v>121.23524699999999</v>
      </c>
      <c r="P58" s="585">
        <f>MAX(H$102*(1-'Export Incentives'!K$65),H177*(1-H$8))</f>
        <v>134.210016</v>
      </c>
    </row>
    <row r="59" spans="1:16" ht="12" customHeight="1">
      <c r="A59" s="381"/>
      <c r="B59" s="417">
        <f t="shared" si="0"/>
        <v>27</v>
      </c>
      <c r="C59" s="425">
        <f>MAX(C$102*(1-'Export Incentives'!F$65),C128*(1-C$8))</f>
        <v>36.424880999999999</v>
      </c>
      <c r="D59" s="426">
        <f>MAX(D$102*(1-'Export Incentives'!G$65),D128*(1-D$8))</f>
        <v>36.850175999999998</v>
      </c>
      <c r="E59" s="427">
        <f>MAX(E$102*(1-'Export Incentives'!H$65),E128*(1-E$8))</f>
        <v>37.406331000000002</v>
      </c>
      <c r="F59" s="426">
        <f>MAX(F$102*(1-'Export Incentives'!I$65),F128*(1-F$8))</f>
        <v>49.537053000000007</v>
      </c>
      <c r="G59" s="427">
        <f>MAX(G$102*(1-'Export Incentives'!J$65),G128*(1-G$8))</f>
        <v>50.237153999999997</v>
      </c>
      <c r="H59" s="585">
        <f>MAX(H$102*(1-'Export Incentives'!K$65),H128*(1-H$8))</f>
        <v>50.826024000000004</v>
      </c>
      <c r="I59" s="586"/>
      <c r="J59" s="417">
        <f t="shared" ref="J59:J67" si="2">+J58+5</f>
        <v>110</v>
      </c>
      <c r="K59" s="425">
        <f>MAX(C$102*(1-'Export Incentives'!F$65),C178*(1-C$8))</f>
        <v>80.910737999999995</v>
      </c>
      <c r="L59" s="426">
        <f>MAX(D$102*(1-'Export Incentives'!G$65),D178*(1-D$8))</f>
        <v>82.854009000000005</v>
      </c>
      <c r="M59" s="427">
        <f>MAX(E$102*(1-'Export Incentives'!H$65),E178*(1-E$8))</f>
        <v>89.953163999999987</v>
      </c>
      <c r="N59" s="426">
        <f>MAX(F$102*(1-'Export Incentives'!I$65),F178*(1-F$8))</f>
        <v>121.739058</v>
      </c>
      <c r="O59" s="427">
        <f>MAX(G$102*(1-'Export Incentives'!J$65),G178*(1-G$8))</f>
        <v>126.41076000000001</v>
      </c>
      <c r="P59" s="585">
        <f>MAX(H$102*(1-'Export Incentives'!K$65),H178*(1-H$8))</f>
        <v>139.53601799999998</v>
      </c>
    </row>
    <row r="60" spans="1:16" ht="12" customHeight="1">
      <c r="A60" s="381"/>
      <c r="B60" s="417">
        <f t="shared" si="0"/>
        <v>28</v>
      </c>
      <c r="C60" s="425">
        <f>MAX(C$102*(1-'Export Incentives'!F$65),C129*(1-C$8))</f>
        <v>37.295099999999998</v>
      </c>
      <c r="D60" s="426">
        <f>MAX(D$102*(1-'Export Incentives'!G$65),D129*(1-D$8))</f>
        <v>37.733480999999998</v>
      </c>
      <c r="E60" s="427">
        <f>MAX(E$102*(1-'Export Incentives'!H$65),E129*(1-E$8))</f>
        <v>38.296179000000002</v>
      </c>
      <c r="F60" s="426">
        <f>MAX(F$102*(1-'Export Incentives'!I$65),F129*(1-F$8))</f>
        <v>50.767136999999998</v>
      </c>
      <c r="G60" s="427">
        <f>MAX(G$102*(1-'Export Incentives'!J$65),G129*(1-G$8))</f>
        <v>51.473781000000002</v>
      </c>
      <c r="H60" s="585">
        <f>MAX(H$102*(1-'Export Incentives'!K$65),H129*(1-H$8))</f>
        <v>52.088822999999998</v>
      </c>
      <c r="I60" s="586"/>
      <c r="J60" s="417">
        <f t="shared" si="2"/>
        <v>115</v>
      </c>
      <c r="K60" s="425">
        <f>MAX(C$102*(1-'Export Incentives'!F$65),C179*(1-C$8))</f>
        <v>81.565038000000001</v>
      </c>
      <c r="L60" s="426">
        <f>MAX(D$102*(1-'Export Incentives'!G$65),D179*(1-D$8))</f>
        <v>86.393771999999998</v>
      </c>
      <c r="M60" s="427">
        <f>MAX(E$102*(1-'Export Incentives'!H$65),E179*(1-E$8))</f>
        <v>93.617244000000014</v>
      </c>
      <c r="N60" s="426">
        <f>MAX(F$102*(1-'Export Incentives'!I$65),F179*(1-F$8))</f>
        <v>126.52853399999999</v>
      </c>
      <c r="O60" s="427">
        <f>MAX(G$102*(1-'Export Incentives'!J$65),G179*(1-G$8))</f>
        <v>131.76947699999999</v>
      </c>
      <c r="P60" s="585">
        <f>MAX(H$102*(1-'Export Incentives'!K$65),H179*(1-H$8))</f>
        <v>145.25460000000001</v>
      </c>
    </row>
    <row r="61" spans="1:16" ht="12" customHeight="1">
      <c r="A61" s="381"/>
      <c r="B61" s="417">
        <f t="shared" si="0"/>
        <v>29</v>
      </c>
      <c r="C61" s="425">
        <f>MAX(C$102*(1-'Export Incentives'!F$65),C130*(1-C$8))</f>
        <v>38.165318999999997</v>
      </c>
      <c r="D61" s="426">
        <f>MAX(D$102*(1-'Export Incentives'!G$65),D130*(1-D$8))</f>
        <v>38.603699999999996</v>
      </c>
      <c r="E61" s="427">
        <f>MAX(E$102*(1-'Export Incentives'!H$65),E130*(1-E$8))</f>
        <v>39.238371000000001</v>
      </c>
      <c r="F61" s="426">
        <f>MAX(F$102*(1-'Export Incentives'!I$65),F130*(1-F$8))</f>
        <v>51.938333999999998</v>
      </c>
      <c r="G61" s="427">
        <f>MAX(G$102*(1-'Export Incentives'!J$65),G130*(1-G$8))</f>
        <v>52.677693000000005</v>
      </c>
      <c r="H61" s="585">
        <f>MAX(H$102*(1-'Export Incentives'!K$65),H130*(1-H$8))</f>
        <v>53.292735</v>
      </c>
      <c r="I61" s="586"/>
      <c r="J61" s="417">
        <f t="shared" si="2"/>
        <v>120</v>
      </c>
      <c r="K61" s="425">
        <f>MAX(C$102*(1-'Export Incentives'!F$65),C180*(1-C$8))</f>
        <v>83.586825000000005</v>
      </c>
      <c r="L61" s="426">
        <f>MAX(D$102*(1-'Export Incentives'!G$65),D180*(1-D$8))</f>
        <v>89.168003999999996</v>
      </c>
      <c r="M61" s="427">
        <f>MAX(E$102*(1-'Export Incentives'!H$65),E180*(1-E$8))</f>
        <v>97.830936000000008</v>
      </c>
      <c r="N61" s="426">
        <f>MAX(F$102*(1-'Export Incentives'!I$65),F180*(1-F$8))</f>
        <v>131.31801000000002</v>
      </c>
      <c r="O61" s="427">
        <f>MAX(G$102*(1-'Export Incentives'!J$65),G180*(1-G$8))</f>
        <v>136.873017</v>
      </c>
      <c r="P61" s="585">
        <f>MAX(H$102*(1-'Export Incentives'!K$65),H180*(1-H$8))</f>
        <v>150.82923600000001</v>
      </c>
    </row>
    <row r="62" spans="1:16" ht="12" customHeight="1">
      <c r="A62" s="381"/>
      <c r="B62" s="448">
        <f t="shared" si="0"/>
        <v>30</v>
      </c>
      <c r="C62" s="429">
        <f>MAX(C$102*(1-'Export Incentives'!F$65),C131*(1-C$8))</f>
        <v>39.022452000000001</v>
      </c>
      <c r="D62" s="430">
        <f>MAX(D$102*(1-'Export Incentives'!G$65),D131*(1-D$8))</f>
        <v>39.480462000000003</v>
      </c>
      <c r="E62" s="431">
        <f>MAX(E$102*(1-'Export Incentives'!H$65),E131*(1-E$8))</f>
        <v>40.200192000000001</v>
      </c>
      <c r="F62" s="430">
        <f>MAX(F$102*(1-'Export Incentives'!I$65),F131*(1-F$8))</f>
        <v>53.122616999999998</v>
      </c>
      <c r="G62" s="431">
        <f>MAX(G$102*(1-'Export Incentives'!J$65),G131*(1-G$8))</f>
        <v>53.875062</v>
      </c>
      <c r="H62" s="587">
        <f>MAX(H$102*(1-'Export Incentives'!K$65),H131*(1-H$8))</f>
        <v>54.516276000000005</v>
      </c>
      <c r="I62" s="586"/>
      <c r="J62" s="448">
        <f t="shared" si="2"/>
        <v>125</v>
      </c>
      <c r="K62" s="429">
        <f>MAX(C$102*(1-'Export Incentives'!F$65),C181*(1-C$8))</f>
        <v>85.536638999999994</v>
      </c>
      <c r="L62" s="430">
        <f>MAX(D$102*(1-'Export Incentives'!G$65),D181*(1-D$8))</f>
        <v>92.563821000000004</v>
      </c>
      <c r="M62" s="431">
        <f>MAX(E$102*(1-'Export Incentives'!H$65),E181*(1-E$8))</f>
        <v>101.501559</v>
      </c>
      <c r="N62" s="430">
        <f>MAX(F$102*(1-'Export Incentives'!I$65),F181*(1-F$8))</f>
        <v>136.11402899999999</v>
      </c>
      <c r="O62" s="431">
        <f>MAX(G$102*(1-'Export Incentives'!J$65),G181*(1-G$8))</f>
        <v>142.15321799999998</v>
      </c>
      <c r="P62" s="587">
        <f>MAX(H$102*(1-'Export Incentives'!K$65),H181*(1-H$8))</f>
        <v>156.292641</v>
      </c>
    </row>
    <row r="63" spans="1:16" ht="12" customHeight="1">
      <c r="A63" s="381"/>
      <c r="B63" s="417">
        <f t="shared" si="0"/>
        <v>31</v>
      </c>
      <c r="C63" s="425">
        <f>MAX(C$102*(1-'Export Incentives'!F$65),C132*(1-C$8))</f>
        <v>39.644037000000004</v>
      </c>
      <c r="D63" s="426">
        <f>MAX(D$102*(1-'Export Incentives'!G$65),D132*(1-D$8))</f>
        <v>40.226364000000004</v>
      </c>
      <c r="E63" s="427">
        <f>MAX(E$102*(1-'Export Incentives'!H$65),E132*(1-E$8))</f>
        <v>41.129297999999999</v>
      </c>
      <c r="F63" s="426">
        <f>MAX(F$102*(1-'Export Incentives'!I$65),F132*(1-F$8))</f>
        <v>54.300356999999998</v>
      </c>
      <c r="G63" s="427">
        <f>MAX(G$102*(1-'Export Incentives'!J$65),G132*(1-G$8))</f>
        <v>55.170576000000004</v>
      </c>
      <c r="H63" s="585">
        <f>MAX(H$102*(1-'Export Incentives'!K$65),H132*(1-H$8))</f>
        <v>55.818333000000003</v>
      </c>
      <c r="I63" s="586"/>
      <c r="J63" s="417">
        <f t="shared" si="2"/>
        <v>130</v>
      </c>
      <c r="K63" s="425">
        <f>MAX(C$102*(1-'Export Incentives'!F$65),C182*(1-C$8))</f>
        <v>87.296706000000015</v>
      </c>
      <c r="L63" s="426">
        <f>MAX(D$102*(1-'Export Incentives'!G$65),D182*(1-D$8))</f>
        <v>94.958558999999994</v>
      </c>
      <c r="M63" s="427">
        <f>MAX(E$102*(1-'Export Incentives'!H$65),E182*(1-E$8))</f>
        <v>105.525504</v>
      </c>
      <c r="N63" s="426">
        <f>MAX(F$102*(1-'Export Incentives'!I$65),F182*(1-F$8))</f>
        <v>140.94930600000001</v>
      </c>
      <c r="O63" s="427">
        <f>MAX(G$102*(1-'Export Incentives'!J$65),G182*(1-G$8))</f>
        <v>146.75294700000001</v>
      </c>
      <c r="P63" s="585">
        <f>MAX(H$102*(1-'Export Incentives'!K$65),H182*(1-H$8))</f>
        <v>161.121375</v>
      </c>
    </row>
    <row r="64" spans="1:16" ht="12" customHeight="1">
      <c r="A64" s="381"/>
      <c r="B64" s="417">
        <f t="shared" si="0"/>
        <v>32</v>
      </c>
      <c r="C64" s="425">
        <f>MAX(C$102*(1-'Export Incentives'!F$65),C133*(1-C$8))</f>
        <v>40.501170000000002</v>
      </c>
      <c r="D64" s="426">
        <f>MAX(D$102*(1-'Export Incentives'!G$65),D133*(1-D$8))</f>
        <v>41.090040000000002</v>
      </c>
      <c r="E64" s="427">
        <f>MAX(E$102*(1-'Export Incentives'!H$65),E133*(1-E$8))</f>
        <v>41.973345000000002</v>
      </c>
      <c r="F64" s="426">
        <f>MAX(F$102*(1-'Export Incentives'!I$65),F133*(1-F$8))</f>
        <v>55.504269000000001</v>
      </c>
      <c r="G64" s="427">
        <f>MAX(G$102*(1-'Export Incentives'!J$65),G133*(1-G$8))</f>
        <v>56.400660000000002</v>
      </c>
      <c r="H64" s="585">
        <f>MAX(H$102*(1-'Export Incentives'!K$65),H133*(1-H$8))</f>
        <v>57.068045999999995</v>
      </c>
      <c r="I64" s="586"/>
      <c r="J64" s="417">
        <f t="shared" si="2"/>
        <v>135</v>
      </c>
      <c r="K64" s="425">
        <f>MAX(C$102*(1-'Export Incentives'!F$65),C183*(1-C$8))</f>
        <v>89.181090000000012</v>
      </c>
      <c r="L64" s="426">
        <f>MAX(D$102*(1-'Export Incentives'!G$65),D183*(1-D$8))</f>
        <v>97.667361</v>
      </c>
      <c r="M64" s="427">
        <f>MAX(E$102*(1-'Export Incentives'!H$65),E183*(1-E$8))</f>
        <v>109.340073</v>
      </c>
      <c r="N64" s="426">
        <f>MAX(F$102*(1-'Export Incentives'!I$65),F183*(1-F$8))</f>
        <v>144.79659000000001</v>
      </c>
      <c r="O64" s="427">
        <f>MAX(G$102*(1-'Export Incentives'!J$65),G183*(1-G$8))</f>
        <v>149.90667300000001</v>
      </c>
      <c r="P64" s="585">
        <f>MAX(H$102*(1-'Export Incentives'!K$65),H183*(1-H$8))</f>
        <v>165.577158</v>
      </c>
    </row>
    <row r="65" spans="1:16" ht="12" customHeight="1">
      <c r="A65" s="381"/>
      <c r="B65" s="417">
        <f t="shared" si="0"/>
        <v>33</v>
      </c>
      <c r="C65" s="425">
        <f>MAX(C$102*(1-'Export Incentives'!F$65),C134*(1-C$8))</f>
        <v>41.502248999999999</v>
      </c>
      <c r="D65" s="426">
        <f>MAX(D$102*(1-'Export Incentives'!G$65),D134*(1-D$8))</f>
        <v>42.117291000000002</v>
      </c>
      <c r="E65" s="427">
        <f>MAX(E$102*(1-'Export Incentives'!H$65),E134*(1-E$8))</f>
        <v>42.954795000000004</v>
      </c>
      <c r="F65" s="426">
        <f>MAX(F$102*(1-'Export Incentives'!I$65),F134*(1-F$8))</f>
        <v>56.695095000000002</v>
      </c>
      <c r="G65" s="427">
        <f>MAX(G$102*(1-'Export Incentives'!J$65),G134*(1-G$8))</f>
        <v>57.604572000000005</v>
      </c>
      <c r="H65" s="585">
        <f>MAX(H$102*(1-'Export Incentives'!K$65),H134*(1-H$8))</f>
        <v>58.291587</v>
      </c>
      <c r="I65" s="586"/>
      <c r="J65" s="417">
        <f t="shared" si="2"/>
        <v>140</v>
      </c>
      <c r="K65" s="425">
        <f>MAX(C$102*(1-'Export Incentives'!F$65),C184*(1-C$8))</f>
        <v>91.026216000000005</v>
      </c>
      <c r="L65" s="426">
        <f>MAX(D$102*(1-'Export Incentives'!G$65),D184*(1-D$8))</f>
        <v>99.813465000000008</v>
      </c>
      <c r="M65" s="427">
        <f>MAX(E$102*(1-'Export Incentives'!H$65),E184*(1-E$8))</f>
        <v>112.59848700000001</v>
      </c>
      <c r="N65" s="426">
        <f>MAX(F$102*(1-'Export Incentives'!I$65),F184*(1-F$8))</f>
        <v>149.43557699999999</v>
      </c>
      <c r="O65" s="427">
        <f>MAX(G$102*(1-'Export Incentives'!J$65),G184*(1-G$8))</f>
        <v>154.49331599999999</v>
      </c>
      <c r="P65" s="585">
        <f>MAX(H$102*(1-'Export Incentives'!K$65),H184*(1-H$8))</f>
        <v>170.83118700000003</v>
      </c>
    </row>
    <row r="66" spans="1:16" ht="12" customHeight="1">
      <c r="A66" s="381"/>
      <c r="B66" s="417">
        <f t="shared" si="0"/>
        <v>34</v>
      </c>
      <c r="C66" s="425">
        <f>MAX(C$102*(1-'Export Incentives'!F$65),C135*(1-C$8))</f>
        <v>42.287408999999997</v>
      </c>
      <c r="D66" s="426">
        <f>MAX(D$102*(1-'Export Incentives'!G$65),D135*(1-D$8))</f>
        <v>42.902451000000006</v>
      </c>
      <c r="E66" s="427">
        <f>MAX(E$102*(1-'Export Incentives'!H$65),E135*(1-E$8))</f>
        <v>43.739954999999995</v>
      </c>
      <c r="F66" s="426">
        <f>MAX(F$102*(1-'Export Incentives'!I$65),F135*(1-F$8))</f>
        <v>57.879378000000003</v>
      </c>
      <c r="G66" s="427">
        <f>MAX(G$102*(1-'Export Incentives'!J$65),G135*(1-G$8))</f>
        <v>58.801940999999999</v>
      </c>
      <c r="H66" s="585">
        <f>MAX(H$102*(1-'Export Incentives'!K$65),H135*(1-H$8))</f>
        <v>59.502041999999996</v>
      </c>
      <c r="I66" s="586"/>
      <c r="J66" s="417">
        <f t="shared" si="2"/>
        <v>145</v>
      </c>
      <c r="K66" s="425">
        <f>MAX(C$102*(1-'Export Incentives'!F$65),C185*(1-C$8))</f>
        <v>92.773196999999996</v>
      </c>
      <c r="L66" s="426">
        <f>MAX(D$102*(1-'Export Incentives'!G$65),D185*(1-D$8))</f>
        <v>102.221289</v>
      </c>
      <c r="M66" s="427">
        <f>MAX(E$102*(1-'Export Incentives'!H$65),E185*(1-E$8))</f>
        <v>115.69986900000001</v>
      </c>
      <c r="N66" s="426">
        <f>MAX(F$102*(1-'Export Incentives'!I$65),F185*(1-F$8))</f>
        <v>155.978577</v>
      </c>
      <c r="O66" s="427">
        <f>MAX(G$102*(1-'Export Incentives'!J$65),G185*(1-G$8))</f>
        <v>158.765895</v>
      </c>
      <c r="P66" s="585">
        <f>MAX(H$102*(1-'Export Incentives'!K$65),H185*(1-H$8))</f>
        <v>174.534525</v>
      </c>
    </row>
    <row r="67" spans="1:16" ht="12" customHeight="1" thickBot="1">
      <c r="A67" s="381"/>
      <c r="B67" s="448">
        <f t="shared" si="0"/>
        <v>35</v>
      </c>
      <c r="C67" s="429">
        <f>MAX(C$102*(1-'Export Incentives'!F$65),C136*(1-C$8))</f>
        <v>43.105283999999997</v>
      </c>
      <c r="D67" s="430">
        <f>MAX(D$102*(1-'Export Incentives'!G$65),D136*(1-D$8))</f>
        <v>43.733412000000001</v>
      </c>
      <c r="E67" s="431">
        <f>MAX(E$102*(1-'Export Incentives'!H$65),E136*(1-E$8))</f>
        <v>44.871893999999998</v>
      </c>
      <c r="F67" s="430">
        <f>MAX(F$102*(1-'Export Incentives'!I$65),F136*(1-F$8))</f>
        <v>58.651451999999999</v>
      </c>
      <c r="G67" s="431">
        <f>MAX(G$102*(1-'Export Incentives'!J$65),G136*(1-G$8))</f>
        <v>59.600186999999998</v>
      </c>
      <c r="H67" s="587">
        <f>MAX(H$102*(1-'Export Incentives'!K$65),H136*(1-H$8))</f>
        <v>60.65361</v>
      </c>
      <c r="I67" s="586"/>
      <c r="J67" s="433">
        <f t="shared" si="2"/>
        <v>150</v>
      </c>
      <c r="K67" s="434">
        <f>MAX(C$102*(1-'Export Incentives'!F$65),C186*(1-C$8))</f>
        <v>94.68375300000001</v>
      </c>
      <c r="L67" s="435">
        <f>MAX(D$102*(1-'Export Incentives'!G$65),D186*(1-D$8))</f>
        <v>104.39356500000001</v>
      </c>
      <c r="M67" s="436">
        <f>MAX(E$102*(1-'Export Incentives'!H$65),E186*(1-E$8))</f>
        <v>118.94519699999999</v>
      </c>
      <c r="N67" s="435">
        <f>MAX(F$102*(1-'Export Incentives'!I$65),F186*(1-F$8))</f>
        <v>159.18464699999998</v>
      </c>
      <c r="O67" s="436">
        <f>MAX(G$102*(1-'Export Incentives'!J$65),G186*(1-G$8))</f>
        <v>162.05048100000002</v>
      </c>
      <c r="P67" s="588">
        <f>MAX(H$102*(1-'Export Incentives'!K$65),H186*(1-H$8))</f>
        <v>176.78531699999999</v>
      </c>
    </row>
    <row r="68" spans="1:16" ht="12" customHeight="1" thickBot="1">
      <c r="A68" s="542"/>
      <c r="B68" s="417">
        <f t="shared" si="0"/>
        <v>36</v>
      </c>
      <c r="C68" s="425">
        <f>MAX(C$102*(1-'Export Incentives'!F$65),C137*(1-C$8))</f>
        <v>43.883901000000002</v>
      </c>
      <c r="D68" s="426">
        <f>MAX(D$102*(1-'Export Incentives'!G$65),D137*(1-D$8))</f>
        <v>44.518572000000006</v>
      </c>
      <c r="E68" s="427">
        <f>MAX(E$102*(1-'Export Incentives'!H$65),E137*(1-E$8))</f>
        <v>45.408420000000007</v>
      </c>
      <c r="F68" s="426">
        <f>MAX(F$102*(1-'Export Incentives'!I$65),F137*(1-F$8))</f>
        <v>60.012395999999995</v>
      </c>
      <c r="G68" s="427">
        <f>MAX(G$102*(1-'Export Incentives'!J$65),G137*(1-G$8))</f>
        <v>60.987303000000004</v>
      </c>
      <c r="H68" s="585">
        <f>MAX(H$102*(1-'Export Incentives'!K$65),H137*(1-H$8))</f>
        <v>61.700489999999995</v>
      </c>
      <c r="I68" s="586"/>
      <c r="J68" s="589" t="s">
        <v>753</v>
      </c>
      <c r="K68" s="429"/>
      <c r="L68" s="429"/>
      <c r="M68" s="381"/>
      <c r="N68" s="381"/>
      <c r="O68" s="381"/>
      <c r="P68" s="381"/>
    </row>
    <row r="69" spans="1:16" ht="12" customHeight="1">
      <c r="A69" s="542"/>
      <c r="B69" s="417">
        <f t="shared" si="0"/>
        <v>37</v>
      </c>
      <c r="C69" s="425">
        <f>MAX(C$102*(1-'Export Incentives'!F$65),C138*(1-C$8))</f>
        <v>44.878437000000005</v>
      </c>
      <c r="D69" s="426">
        <f>MAX(D$102*(1-'Export Incentives'!G$65),D138*(1-D$8))</f>
        <v>45.539280000000005</v>
      </c>
      <c r="E69" s="427">
        <f>MAX(E$102*(1-'Export Incentives'!H$65),E138*(1-E$8))</f>
        <v>46.422584999999998</v>
      </c>
      <c r="F69" s="426">
        <f>MAX(F$102*(1-'Export Incentives'!I$65),F138*(1-F$8))</f>
        <v>61.229393999999999</v>
      </c>
      <c r="G69" s="427">
        <f>MAX(G$102*(1-'Export Incentives'!J$65),G138*(1-G$8))</f>
        <v>62.210844000000002</v>
      </c>
      <c r="H69" s="585">
        <f>MAX(H$102*(1-'Export Incentives'!K$65),H138*(1-H$8))</f>
        <v>62.950203000000002</v>
      </c>
      <c r="I69" s="586"/>
      <c r="J69" s="572"/>
      <c r="K69" s="590" t="s">
        <v>5</v>
      </c>
      <c r="L69" s="591"/>
      <c r="M69" s="591"/>
      <c r="N69" s="591"/>
      <c r="O69" s="591"/>
      <c r="P69" s="592"/>
    </row>
    <row r="70" spans="1:16" ht="12" customHeight="1" thickBot="1">
      <c r="A70" s="542"/>
      <c r="B70" s="417">
        <f t="shared" si="0"/>
        <v>38</v>
      </c>
      <c r="C70" s="425">
        <f>MAX(C$102*(1-'Export Incentives'!F$65),C139*(1-C$8))</f>
        <v>45.689768999999998</v>
      </c>
      <c r="D70" s="426">
        <f>MAX(D$102*(1-'Export Incentives'!G$65),D139*(1-D$8))</f>
        <v>46.363697999999999</v>
      </c>
      <c r="E70" s="427">
        <f>MAX(E$102*(1-'Export Incentives'!H$65),E139*(1-E$8))</f>
        <v>47.384405999999998</v>
      </c>
      <c r="F70" s="426">
        <f>MAX(F$102*(1-'Export Incentives'!I$65),F139*(1-F$8))</f>
        <v>62.282816999999994</v>
      </c>
      <c r="G70" s="427">
        <f>MAX(G$102*(1-'Export Incentives'!J$65),G139*(1-G$8))</f>
        <v>63.277353000000005</v>
      </c>
      <c r="H70" s="585">
        <f>MAX(H$102*(1-'Export Incentives'!K$65),H139*(1-H$8))</f>
        <v>64.114857000000001</v>
      </c>
      <c r="I70" s="586"/>
      <c r="J70" s="593"/>
      <c r="K70" s="493">
        <f>+C6</f>
        <v>51</v>
      </c>
      <c r="L70" s="415">
        <f>+K70+1</f>
        <v>52</v>
      </c>
      <c r="M70" s="493">
        <f>+L70+1</f>
        <v>53</v>
      </c>
      <c r="N70" s="415">
        <f>+M70+1</f>
        <v>54</v>
      </c>
      <c r="O70" s="493">
        <f>+N70+1</f>
        <v>55</v>
      </c>
      <c r="P70" s="578">
        <f>+O70+1</f>
        <v>56</v>
      </c>
    </row>
    <row r="71" spans="1:16" ht="12" customHeight="1" thickBot="1">
      <c r="A71" s="542"/>
      <c r="B71" s="417">
        <f t="shared" si="0"/>
        <v>39</v>
      </c>
      <c r="C71" s="425">
        <f>MAX(C$102*(1-'Export Incentives'!F$65),C140*(1-C$8))</f>
        <v>46.730105999999999</v>
      </c>
      <c r="D71" s="426">
        <f>MAX(D$102*(1-'Export Incentives'!G$65),D140*(1-D$8))</f>
        <v>47.417121000000002</v>
      </c>
      <c r="E71" s="427">
        <f>MAX(E$102*(1-'Export Incentives'!H$65),E140*(1-E$8))</f>
        <v>48.274253999999999</v>
      </c>
      <c r="F71" s="426">
        <f>MAX(F$102*(1-'Export Incentives'!I$65),F140*(1-F$8))</f>
        <v>63.283895999999999</v>
      </c>
      <c r="G71" s="427">
        <f>MAX(G$102*(1-'Export Incentives'!J$65),G140*(1-G$8))</f>
        <v>64.291517999999996</v>
      </c>
      <c r="H71" s="585">
        <f>MAX(H$102*(1-'Export Incentives'!K$65),H140*(1-H$8))</f>
        <v>65.057049000000006</v>
      </c>
      <c r="I71" s="586"/>
      <c r="J71" s="589" t="s">
        <v>754</v>
      </c>
      <c r="K71" s="594"/>
      <c r="L71" s="594"/>
      <c r="M71" s="594"/>
      <c r="N71" s="594"/>
      <c r="O71" s="594"/>
      <c r="P71" s="594"/>
    </row>
    <row r="72" spans="1:16" ht="12" customHeight="1">
      <c r="A72" s="542"/>
      <c r="B72" s="448">
        <f t="shared" si="0"/>
        <v>40</v>
      </c>
      <c r="C72" s="429">
        <f>MAX(C$102*(1-'Export Incentives'!F$65),C141*(1-C$8))</f>
        <v>47.515266000000004</v>
      </c>
      <c r="D72" s="430">
        <f>MAX(D$102*(1-'Export Incentives'!G$65),D141*(1-D$8))</f>
        <v>48.208824000000007</v>
      </c>
      <c r="E72" s="431">
        <f>MAX(E$102*(1-'Export Incentives'!H$65),E141*(1-E$8))</f>
        <v>49.216445999999998</v>
      </c>
      <c r="F72" s="430">
        <f>MAX(F$102*(1-'Export Incentives'!I$65),F141*(1-F$8))</f>
        <v>64.494351000000009</v>
      </c>
      <c r="G72" s="431">
        <f>MAX(G$102*(1-'Export Incentives'!J$65),G141*(1-G$8))</f>
        <v>65.541230999999996</v>
      </c>
      <c r="H72" s="587">
        <f>MAX(H$102*(1-'Export Incentives'!K$65),H141*(1-H$8))</f>
        <v>66.319847999999993</v>
      </c>
      <c r="I72" s="586"/>
      <c r="J72" s="595" t="s">
        <v>715</v>
      </c>
      <c r="K72" s="596">
        <f t="shared" ref="K72:P72" si="3">+C187*(1-C$8)</f>
        <v>0.63467099999999999</v>
      </c>
      <c r="L72" s="597">
        <f t="shared" si="3"/>
        <v>0.70010100000000008</v>
      </c>
      <c r="M72" s="596">
        <f t="shared" si="3"/>
        <v>0.79824600000000001</v>
      </c>
      <c r="N72" s="597">
        <f t="shared" si="3"/>
        <v>1.0665090000000002</v>
      </c>
      <c r="O72" s="596">
        <f t="shared" si="3"/>
        <v>1.086138</v>
      </c>
      <c r="P72" s="598">
        <f t="shared" si="3"/>
        <v>1.184283</v>
      </c>
    </row>
    <row r="73" spans="1:16" ht="12" customHeight="1" thickBot="1">
      <c r="A73" s="542"/>
      <c r="B73" s="417">
        <f t="shared" si="0"/>
        <v>41</v>
      </c>
      <c r="C73" s="425">
        <f>MAX(C$102*(1-'Export Incentives'!F$65),C142*(1-C$8))</f>
        <v>48.339683999999998</v>
      </c>
      <c r="D73" s="426">
        <f>MAX(D$102*(1-'Export Incentives'!G$65),D142*(1-D$8))</f>
        <v>49.052870999999996</v>
      </c>
      <c r="E73" s="427">
        <f>MAX(E$102*(1-'Export Incentives'!H$65),E142*(1-E$8))</f>
        <v>50.001606000000002</v>
      </c>
      <c r="F73" s="426">
        <f>MAX(F$102*(1-'Export Incentives'!I$65),F142*(1-F$8))</f>
        <v>65.593575000000001</v>
      </c>
      <c r="G73" s="427">
        <f>MAX(G$102*(1-'Export Incentives'!J$65),G142*(1-G$8))</f>
        <v>66.646997999999996</v>
      </c>
      <c r="H73" s="585">
        <f>MAX(H$102*(1-'Export Incentives'!K$65),H142*(1-H$8))</f>
        <v>67.438701000000009</v>
      </c>
      <c r="I73" s="586"/>
      <c r="J73" s="599" t="s">
        <v>755</v>
      </c>
      <c r="K73" s="469">
        <f t="shared" ref="K73:P73" si="4">+K67</f>
        <v>94.68375300000001</v>
      </c>
      <c r="L73" s="468">
        <f t="shared" si="4"/>
        <v>104.39356500000001</v>
      </c>
      <c r="M73" s="469">
        <f t="shared" si="4"/>
        <v>118.94519699999999</v>
      </c>
      <c r="N73" s="468">
        <f t="shared" si="4"/>
        <v>159.18464699999998</v>
      </c>
      <c r="O73" s="469">
        <f t="shared" si="4"/>
        <v>162.05048100000002</v>
      </c>
      <c r="P73" s="600">
        <f t="shared" si="4"/>
        <v>176.78531699999999</v>
      </c>
    </row>
    <row r="74" spans="1:16" ht="12" customHeight="1" thickBot="1">
      <c r="A74" s="542"/>
      <c r="B74" s="417">
        <f t="shared" si="0"/>
        <v>42</v>
      </c>
      <c r="C74" s="425">
        <f>MAX(C$102*(1-'Export Incentives'!F$65),C143*(1-C$8))</f>
        <v>49.111758000000002</v>
      </c>
      <c r="D74" s="426">
        <f>MAX(D$102*(1-'Export Incentives'!G$65),D143*(1-D$8))</f>
        <v>49.831488</v>
      </c>
      <c r="E74" s="427">
        <f>MAX(E$102*(1-'Export Incentives'!H$65),E143*(1-E$8))</f>
        <v>50.832566999999997</v>
      </c>
      <c r="F74" s="426">
        <f>MAX(F$102*(1-'Export Incentives'!I$65),F143*(1-F$8))</f>
        <v>66.561938999999995</v>
      </c>
      <c r="G74" s="427">
        <f>MAX(G$102*(1-'Export Incentives'!J$65),G143*(1-G$8))</f>
        <v>67.641533999999993</v>
      </c>
      <c r="H74" s="585">
        <f>MAX(H$102*(1-'Export Incentives'!K$65),H143*(1-H$8))</f>
        <v>68.433237000000005</v>
      </c>
      <c r="I74" s="586"/>
      <c r="J74" s="589" t="s">
        <v>756</v>
      </c>
      <c r="K74" s="429"/>
      <c r="L74" s="429"/>
      <c r="M74" s="381"/>
      <c r="N74" s="381"/>
      <c r="O74" s="381"/>
      <c r="P74" s="381"/>
    </row>
    <row r="75" spans="1:16" ht="12" customHeight="1">
      <c r="A75" s="542"/>
      <c r="B75" s="417">
        <f t="shared" si="0"/>
        <v>43</v>
      </c>
      <c r="C75" s="425">
        <f>MAX(C$102*(1-'Export Incentives'!F$65),C144*(1-C$8))</f>
        <v>50.027778000000005</v>
      </c>
      <c r="D75" s="426">
        <f>MAX(D$102*(1-'Export Incentives'!G$65),D144*(1-D$8))</f>
        <v>50.760593999999998</v>
      </c>
      <c r="E75" s="427">
        <f>MAX(E$102*(1-'Export Incentives'!H$65),E144*(1-E$8))</f>
        <v>51.761673000000002</v>
      </c>
      <c r="F75" s="426">
        <f>MAX(F$102*(1-'Export Incentives'!I$65),F144*(1-F$8))</f>
        <v>67.693877999999998</v>
      </c>
      <c r="G75" s="427">
        <f>MAX(G$102*(1-'Export Incentives'!J$65),G144*(1-G$8))</f>
        <v>68.786558999999997</v>
      </c>
      <c r="H75" s="585">
        <f>MAX(H$102*(1-'Export Incentives'!K$65),H144*(1-H$8))</f>
        <v>69.597891000000004</v>
      </c>
      <c r="I75" s="586"/>
      <c r="J75" s="595" t="s">
        <v>715</v>
      </c>
      <c r="K75" s="596">
        <f t="shared" ref="K75:P75" si="5">+C189*(1-C$8)</f>
        <v>0.62812800000000002</v>
      </c>
      <c r="L75" s="597">
        <f t="shared" si="5"/>
        <v>0.66738600000000003</v>
      </c>
      <c r="M75" s="596">
        <f t="shared" si="5"/>
        <v>0.75244500000000003</v>
      </c>
      <c r="N75" s="597">
        <f t="shared" si="5"/>
        <v>1.0010790000000001</v>
      </c>
      <c r="O75" s="596">
        <f t="shared" si="5"/>
        <v>1.04688</v>
      </c>
      <c r="P75" s="598">
        <f t="shared" si="5"/>
        <v>1.138482</v>
      </c>
    </row>
    <row r="76" spans="1:16" ht="12" customHeight="1" thickBot="1">
      <c r="A76" s="542"/>
      <c r="B76" s="417">
        <f t="shared" si="0"/>
        <v>44</v>
      </c>
      <c r="C76" s="425">
        <f>MAX(C$102*(1-'Export Incentives'!F$65),C145*(1-C$8))</f>
        <v>50.662449000000002</v>
      </c>
      <c r="D76" s="426">
        <f>MAX(D$102*(1-'Export Incentives'!G$65),D145*(1-D$8))</f>
        <v>51.408351000000003</v>
      </c>
      <c r="E76" s="427">
        <f>MAX(E$102*(1-'Export Incentives'!H$65),E145*(1-E$8))</f>
        <v>52.363629000000003</v>
      </c>
      <c r="F76" s="426">
        <f>MAX(F$102*(1-'Export Incentives'!I$65),F145*(1-F$8))</f>
        <v>68.564097000000004</v>
      </c>
      <c r="G76" s="427">
        <f>MAX(G$102*(1-'Export Incentives'!J$65),G145*(1-G$8))</f>
        <v>69.669864000000004</v>
      </c>
      <c r="H76" s="585">
        <f>MAX(H$102*(1-'Export Incentives'!K$65),H145*(1-H$8))</f>
        <v>70.494281999999998</v>
      </c>
      <c r="I76" s="586"/>
      <c r="J76" s="599" t="s">
        <v>755</v>
      </c>
      <c r="K76" s="469">
        <f t="shared" ref="K76:P76" si="6">K72*199</f>
        <v>126.29952899999999</v>
      </c>
      <c r="L76" s="468">
        <f t="shared" si="6"/>
        <v>139.32009900000003</v>
      </c>
      <c r="M76" s="469">
        <f t="shared" si="6"/>
        <v>158.850954</v>
      </c>
      <c r="N76" s="468">
        <f t="shared" si="6"/>
        <v>212.23529100000002</v>
      </c>
      <c r="O76" s="469">
        <f t="shared" si="6"/>
        <v>216.14146200000002</v>
      </c>
      <c r="P76" s="600">
        <f t="shared" si="6"/>
        <v>235.67231699999999</v>
      </c>
    </row>
    <row r="77" spans="1:16" ht="12" customHeight="1" thickBot="1">
      <c r="A77" s="542"/>
      <c r="B77" s="448">
        <f t="shared" si="0"/>
        <v>45</v>
      </c>
      <c r="C77" s="429">
        <f>MAX(C$102*(1-'Export Incentives'!F$65),C146*(1-C$8))</f>
        <v>51.617727000000002</v>
      </c>
      <c r="D77" s="430">
        <f>MAX(D$102*(1-'Export Incentives'!G$65),D146*(1-D$8))</f>
        <v>52.376714999999997</v>
      </c>
      <c r="E77" s="431">
        <f>MAX(E$102*(1-'Export Incentives'!H$65),E146*(1-E$8))</f>
        <v>53.338535999999998</v>
      </c>
      <c r="F77" s="430">
        <f>MAX(F$102*(1-'Export Incentives'!I$65),F146*(1-F$8))</f>
        <v>69.839982000000006</v>
      </c>
      <c r="G77" s="431">
        <f>MAX(G$102*(1-'Export Incentives'!J$65),G146*(1-G$8))</f>
        <v>70.958835000000008</v>
      </c>
      <c r="H77" s="587">
        <f>MAX(H$102*(1-'Export Incentives'!K$65),H146*(1-H$8))</f>
        <v>71.802882000000011</v>
      </c>
      <c r="I77" s="586"/>
      <c r="J77" s="589" t="s">
        <v>757</v>
      </c>
      <c r="K77" s="429"/>
      <c r="L77" s="429"/>
      <c r="M77" s="381"/>
      <c r="N77" s="381"/>
      <c r="O77" s="381"/>
      <c r="P77" s="381"/>
    </row>
    <row r="78" spans="1:16" ht="12" customHeight="1">
      <c r="A78" s="381"/>
      <c r="B78" s="417">
        <f t="shared" si="0"/>
        <v>46</v>
      </c>
      <c r="C78" s="425">
        <f>MAX(C$102*(1-'Export Incentives'!F$65),C147*(1-C$8))</f>
        <v>52.448687999999997</v>
      </c>
      <c r="D78" s="426">
        <f>MAX(D$102*(1-'Export Incentives'!G$65),D147*(1-D$8))</f>
        <v>53.220762000000001</v>
      </c>
      <c r="E78" s="427">
        <f>MAX(E$102*(1-'Export Incentives'!H$65),E147*(1-E$8))</f>
        <v>54.306899999999999</v>
      </c>
      <c r="F78" s="426">
        <f>MAX(F$102*(1-'Export Incentives'!I$65),F147*(1-F$8))</f>
        <v>70.834518000000003</v>
      </c>
      <c r="G78" s="427">
        <f>MAX(G$102*(1-'Export Incentives'!J$65),G147*(1-G$8))</f>
        <v>71.979543000000007</v>
      </c>
      <c r="H78" s="585">
        <f>MAX(H$102*(1-'Export Incentives'!K$65),H147*(1-H$8))</f>
        <v>72.830133000000004</v>
      </c>
      <c r="I78" s="601"/>
      <c r="J78" s="595" t="s">
        <v>715</v>
      </c>
      <c r="K78" s="596">
        <f t="shared" ref="K78:P78" si="7">+C191*(1-C$8)</f>
        <v>0.52998299999999998</v>
      </c>
      <c r="L78" s="597">
        <f t="shared" si="7"/>
        <v>0.62812800000000002</v>
      </c>
      <c r="M78" s="596">
        <f t="shared" si="7"/>
        <v>0.73281600000000002</v>
      </c>
      <c r="N78" s="597">
        <f t="shared" si="7"/>
        <v>0.92910599999999999</v>
      </c>
      <c r="O78" s="596">
        <f t="shared" si="7"/>
        <v>0.97490699999999997</v>
      </c>
      <c r="P78" s="598">
        <f t="shared" si="7"/>
        <v>1.1057669999999999</v>
      </c>
    </row>
    <row r="79" spans="1:16" ht="12" customHeight="1" thickBot="1">
      <c r="A79" s="381"/>
      <c r="B79" s="417">
        <f t="shared" si="0"/>
        <v>47</v>
      </c>
      <c r="C79" s="425">
        <f>MAX(C$102*(1-'Export Incentives'!F$65),C148*(1-C$8))</f>
        <v>53.260020000000004</v>
      </c>
      <c r="D79" s="426">
        <f>MAX(D$102*(1-'Export Incentives'!G$65),D148*(1-D$8))</f>
        <v>54.038637000000001</v>
      </c>
      <c r="E79" s="427">
        <f>MAX(E$102*(1-'Export Incentives'!H$65),E148*(1-E$8))</f>
        <v>55.144404000000002</v>
      </c>
      <c r="F79" s="426">
        <f>MAX(F$102*(1-'Export Incentives'!I$65),F148*(1-F$8))</f>
        <v>71.927199000000002</v>
      </c>
      <c r="G79" s="427">
        <f>MAX(G$102*(1-'Export Incentives'!J$65),G148*(1-G$8))</f>
        <v>73.078766999999999</v>
      </c>
      <c r="H79" s="585">
        <f>MAX(H$102*(1-'Export Incentives'!K$65),H148*(1-H$8))</f>
        <v>73.955528999999999</v>
      </c>
      <c r="I79" s="601"/>
      <c r="J79" s="599" t="s">
        <v>755</v>
      </c>
      <c r="K79" s="469">
        <f t="shared" ref="K79:P79" si="8">K75*499</f>
        <v>313.43587200000002</v>
      </c>
      <c r="L79" s="468">
        <f t="shared" si="8"/>
        <v>333.02561400000002</v>
      </c>
      <c r="M79" s="469">
        <f t="shared" si="8"/>
        <v>375.470055</v>
      </c>
      <c r="N79" s="468">
        <f t="shared" si="8"/>
        <v>499.53842100000003</v>
      </c>
      <c r="O79" s="469">
        <f t="shared" si="8"/>
        <v>522.39312000000007</v>
      </c>
      <c r="P79" s="600">
        <f t="shared" si="8"/>
        <v>568.10251800000003</v>
      </c>
    </row>
    <row r="80" spans="1:16" ht="12" customHeight="1">
      <c r="A80" s="381"/>
      <c r="B80" s="417">
        <f t="shared" si="0"/>
        <v>48</v>
      </c>
      <c r="C80" s="425">
        <f>MAX(C$102*(1-'Export Incentives'!F$65),C149*(1-C$8))</f>
        <v>53.960121000000001</v>
      </c>
      <c r="D80" s="426">
        <f>MAX(D$102*(1-'Export Incentives'!G$65),D149*(1-D$8))</f>
        <v>54.745280999999999</v>
      </c>
      <c r="E80" s="427">
        <f>MAX(E$102*(1-'Export Incentives'!H$65),E149*(1-E$8))</f>
        <v>55.903391999999997</v>
      </c>
      <c r="F80" s="426">
        <f>MAX(F$102*(1-'Export Incentives'!I$65),F149*(1-F$8))</f>
        <v>73.013337000000007</v>
      </c>
      <c r="G80" s="427">
        <f>MAX(G$102*(1-'Export Incentives'!J$65),G149*(1-G$8))</f>
        <v>74.191076999999993</v>
      </c>
      <c r="H80" s="585">
        <f>MAX(H$102*(1-'Export Incentives'!K$65),H149*(1-H$8))</f>
        <v>75.061295999999999</v>
      </c>
      <c r="I80" s="601"/>
      <c r="J80" s="381"/>
      <c r="K80" s="381"/>
      <c r="L80" s="381"/>
      <c r="M80" s="381"/>
      <c r="N80" s="381"/>
      <c r="O80" s="381"/>
      <c r="P80" s="381"/>
    </row>
    <row r="81" spans="1:16" ht="12" customHeight="1">
      <c r="A81" s="381"/>
      <c r="B81" s="417">
        <f t="shared" si="0"/>
        <v>49</v>
      </c>
      <c r="C81" s="425">
        <f>MAX(C$102*(1-'Export Incentives'!F$65),C150*(1-C$8))</f>
        <v>54.863055000000003</v>
      </c>
      <c r="D81" s="426">
        <f>MAX(D$102*(1-'Export Incentives'!G$65),D150*(1-D$8))</f>
        <v>55.661301000000002</v>
      </c>
      <c r="E81" s="427">
        <f>MAX(E$102*(1-'Export Incentives'!H$65),E150*(1-E$8))</f>
        <v>56.675466</v>
      </c>
      <c r="F81" s="426">
        <f>MAX(F$102*(1-'Export Incentives'!I$65),F150*(1-F$8))</f>
        <v>74.020958999999991</v>
      </c>
      <c r="G81" s="427">
        <f>MAX(G$102*(1-'Export Incentives'!J$65),G150*(1-G$8))</f>
        <v>75.218328</v>
      </c>
      <c r="H81" s="585">
        <f>MAX(H$102*(1-'Export Incentives'!K$65),H150*(1-H$8))</f>
        <v>76.114718999999994</v>
      </c>
      <c r="I81" s="601"/>
      <c r="J81" s="381"/>
      <c r="K81" s="381"/>
      <c r="L81" s="381"/>
      <c r="M81" s="381"/>
      <c r="N81" s="381"/>
      <c r="O81" s="381"/>
      <c r="P81" s="381"/>
    </row>
    <row r="82" spans="1:16" ht="12" customHeight="1" thickBot="1">
      <c r="A82" s="381"/>
      <c r="B82" s="433">
        <f t="shared" si="0"/>
        <v>50</v>
      </c>
      <c r="C82" s="434">
        <f>MAX(C$102*(1-'Export Incentives'!F$65),C151*(1-C$8))</f>
        <v>55.772531999999998</v>
      </c>
      <c r="D82" s="435">
        <f>MAX(D$102*(1-'Export Incentives'!G$65),D151*(1-D$8))</f>
        <v>56.577320999999998</v>
      </c>
      <c r="E82" s="436">
        <f>MAX(E$102*(1-'Export Incentives'!H$65),E151*(1-E$8))</f>
        <v>57.650373000000002</v>
      </c>
      <c r="F82" s="435">
        <f>MAX(F$102*(1-'Export Incentives'!I$65),F151*(1-F$8))</f>
        <v>75.205241999999998</v>
      </c>
      <c r="G82" s="436">
        <f>MAX(G$102*(1-'Export Incentives'!J$65),G151*(1-G$8))</f>
        <v>76.409154000000001</v>
      </c>
      <c r="H82" s="588">
        <f>MAX(H$102*(1-'Export Incentives'!K$65),H151*(1-H$8))</f>
        <v>77.318630999999996</v>
      </c>
      <c r="I82" s="601"/>
      <c r="J82" s="381"/>
      <c r="K82" s="381"/>
      <c r="L82" s="381"/>
      <c r="M82" s="381"/>
      <c r="N82" s="381"/>
      <c r="O82" s="381"/>
      <c r="P82" s="381"/>
    </row>
    <row r="83" spans="1:16" ht="12" customHeight="1">
      <c r="A83" s="381"/>
      <c r="B83" s="450" t="s">
        <v>264</v>
      </c>
      <c r="C83" s="602"/>
      <c r="D83" s="398"/>
      <c r="E83" s="398"/>
      <c r="F83" s="398"/>
      <c r="G83" s="398"/>
      <c r="H83" s="398"/>
      <c r="I83" s="601"/>
      <c r="J83" s="381"/>
      <c r="K83" s="381"/>
      <c r="L83" s="381"/>
      <c r="M83" s="381"/>
      <c r="N83" s="381"/>
      <c r="O83" s="381"/>
      <c r="P83" s="381"/>
    </row>
    <row r="84" spans="1:16" ht="12" customHeight="1">
      <c r="A84" s="381"/>
      <c r="B84" s="452" t="s">
        <v>265</v>
      </c>
      <c r="C84" s="398"/>
      <c r="D84" s="398"/>
      <c r="E84" s="398"/>
      <c r="F84" s="398"/>
      <c r="G84" s="398"/>
      <c r="H84" s="398"/>
      <c r="I84" s="601"/>
      <c r="J84" s="381"/>
      <c r="K84" s="381"/>
      <c r="L84" s="381"/>
      <c r="M84" s="381"/>
      <c r="N84" s="381"/>
      <c r="O84" s="381"/>
      <c r="P84" s="381"/>
    </row>
    <row r="85" spans="1:16">
      <c r="A85" s="381"/>
      <c r="B85" s="381"/>
      <c r="C85" s="381"/>
      <c r="D85" s="381"/>
      <c r="E85" s="381"/>
      <c r="F85" s="381"/>
      <c r="G85" s="381"/>
      <c r="H85" s="381"/>
      <c r="I85" s="571"/>
      <c r="J85" s="381"/>
      <c r="K85" s="381"/>
      <c r="L85" s="381"/>
      <c r="M85" s="381"/>
      <c r="N85" s="381"/>
      <c r="O85" s="381"/>
      <c r="P85" s="381"/>
    </row>
    <row r="86" spans="1:16">
      <c r="A86" s="381"/>
      <c r="B86" s="381"/>
      <c r="C86" s="381"/>
      <c r="D86" s="381"/>
      <c r="E86" s="381"/>
      <c r="F86" s="381"/>
      <c r="G86" s="381"/>
      <c r="H86" s="381"/>
      <c r="I86" s="571"/>
      <c r="J86" s="381"/>
      <c r="K86" s="381"/>
      <c r="L86" s="381"/>
      <c r="M86" s="381"/>
      <c r="N86" s="381"/>
      <c r="O86" s="381"/>
      <c r="P86" s="381"/>
    </row>
    <row r="87" spans="1:16">
      <c r="A87" s="381"/>
      <c r="B87" s="381"/>
      <c r="C87" s="381"/>
      <c r="D87" s="381"/>
      <c r="E87" s="381"/>
      <c r="F87" s="381"/>
      <c r="G87" s="381"/>
      <c r="H87" s="381"/>
      <c r="I87" s="571"/>
      <c r="J87" s="381"/>
      <c r="K87" s="381"/>
      <c r="L87" s="381"/>
      <c r="M87" s="381"/>
      <c r="N87" s="381"/>
      <c r="O87" s="381"/>
      <c r="P87" s="381"/>
    </row>
    <row r="88" spans="1:16">
      <c r="A88" s="381"/>
      <c r="B88" s="381"/>
      <c r="C88" s="381"/>
      <c r="D88" s="381"/>
      <c r="E88" s="381"/>
      <c r="F88" s="381"/>
      <c r="G88" s="381"/>
      <c r="H88" s="381"/>
      <c r="I88" s="571"/>
      <c r="J88" s="381"/>
      <c r="K88" s="381"/>
      <c r="L88" s="381"/>
      <c r="M88" s="381"/>
      <c r="N88" s="381"/>
      <c r="O88" s="381"/>
      <c r="P88" s="381"/>
    </row>
    <row r="89" spans="1:16">
      <c r="A89" s="381"/>
      <c r="B89" s="381"/>
      <c r="C89" s="381"/>
      <c r="D89" s="381"/>
      <c r="E89" s="381"/>
      <c r="F89" s="381"/>
      <c r="G89" s="381"/>
      <c r="H89" s="381"/>
      <c r="I89" s="571"/>
      <c r="J89" s="381"/>
      <c r="K89" s="381"/>
      <c r="L89" s="381"/>
      <c r="M89" s="381"/>
      <c r="N89" s="381"/>
      <c r="O89" s="381"/>
      <c r="P89" s="381"/>
    </row>
    <row r="90" spans="1:16">
      <c r="A90" s="381"/>
      <c r="B90" s="381"/>
      <c r="C90" s="381"/>
      <c r="D90" s="381"/>
      <c r="E90" s="381"/>
      <c r="F90" s="381"/>
      <c r="G90" s="381"/>
      <c r="H90" s="381"/>
      <c r="I90" s="571"/>
      <c r="J90" s="381"/>
      <c r="K90" s="381"/>
      <c r="L90" s="381"/>
      <c r="M90" s="381"/>
      <c r="N90" s="381"/>
      <c r="O90" s="381"/>
      <c r="P90" s="381"/>
    </row>
    <row r="91" spans="1:16">
      <c r="A91" s="381"/>
      <c r="B91" s="381"/>
      <c r="C91" s="381"/>
      <c r="D91" s="381"/>
      <c r="E91" s="381"/>
      <c r="F91" s="381"/>
      <c r="G91" s="381"/>
      <c r="H91" s="381"/>
      <c r="I91" s="571"/>
      <c r="J91" s="571"/>
      <c r="K91" s="381"/>
      <c r="L91" s="381"/>
      <c r="M91" s="381"/>
      <c r="N91" s="381"/>
      <c r="O91" s="381"/>
      <c r="P91" s="381"/>
    </row>
    <row r="92" spans="1:16">
      <c r="A92" s="381"/>
      <c r="B92" s="381"/>
      <c r="C92" s="381"/>
      <c r="D92" s="381"/>
      <c r="E92" s="381"/>
      <c r="F92" s="381"/>
      <c r="G92" s="381"/>
      <c r="H92" s="381"/>
      <c r="I92" s="571"/>
      <c r="J92" s="571"/>
      <c r="K92" s="381"/>
      <c r="L92" s="381"/>
      <c r="M92" s="381"/>
      <c r="N92" s="381"/>
      <c r="O92" s="381"/>
      <c r="P92" s="381"/>
    </row>
    <row r="93" spans="1:16">
      <c r="A93" s="381"/>
      <c r="B93" s="381"/>
      <c r="C93" s="381"/>
      <c r="D93" s="381"/>
      <c r="E93" s="381"/>
      <c r="F93" s="381"/>
      <c r="G93" s="381"/>
      <c r="H93" s="381"/>
      <c r="I93" s="571"/>
      <c r="J93" s="571"/>
      <c r="K93" s="381"/>
      <c r="L93" s="381"/>
      <c r="M93" s="381"/>
      <c r="N93" s="381"/>
      <c r="O93" s="381"/>
      <c r="P93" s="381"/>
    </row>
    <row r="94" spans="1:16">
      <c r="A94" s="381"/>
      <c r="B94" s="381"/>
      <c r="C94" s="381"/>
      <c r="D94" s="381"/>
      <c r="E94" s="381"/>
      <c r="F94" s="381"/>
      <c r="G94" s="381"/>
      <c r="H94" s="381"/>
      <c r="I94" s="571"/>
      <c r="J94" s="571"/>
      <c r="K94" s="381"/>
      <c r="L94" s="381"/>
      <c r="M94" s="381"/>
      <c r="N94" s="381"/>
      <c r="O94" s="381"/>
      <c r="P94" s="381"/>
    </row>
    <row r="95" spans="1:16">
      <c r="A95" s="381"/>
      <c r="B95" s="381"/>
      <c r="C95" s="381"/>
      <c r="D95" s="381"/>
      <c r="E95" s="381"/>
      <c r="F95" s="381"/>
      <c r="G95" s="381"/>
      <c r="H95" s="381"/>
      <c r="I95" s="571"/>
      <c r="J95" s="571"/>
      <c r="K95" s="381"/>
      <c r="L95" s="381"/>
      <c r="M95" s="381"/>
      <c r="N95" s="381"/>
      <c r="O95" s="381"/>
      <c r="P95" s="381"/>
    </row>
    <row r="96" spans="1:16">
      <c r="A96" s="381"/>
      <c r="B96" s="381"/>
      <c r="C96" s="381"/>
      <c r="D96" s="381"/>
      <c r="E96" s="381"/>
      <c r="F96" s="381"/>
      <c r="G96" s="381"/>
      <c r="H96" s="381"/>
      <c r="I96" s="571"/>
      <c r="J96" s="571"/>
      <c r="K96" s="381"/>
      <c r="L96" s="381"/>
      <c r="M96" s="381"/>
      <c r="N96" s="381"/>
      <c r="O96" s="381"/>
      <c r="P96" s="381"/>
    </row>
    <row r="97" spans="1:16">
      <c r="A97" s="381"/>
      <c r="B97" s="381"/>
      <c r="C97" s="381"/>
      <c r="D97" s="381"/>
      <c r="E97" s="381"/>
      <c r="F97" s="381"/>
      <c r="G97" s="381"/>
      <c r="H97" s="381"/>
      <c r="I97" s="571"/>
      <c r="J97" s="571"/>
      <c r="K97" s="381"/>
      <c r="L97" s="381"/>
      <c r="M97" s="381"/>
      <c r="N97" s="381"/>
      <c r="O97" s="381"/>
      <c r="P97" s="381"/>
    </row>
    <row r="98" spans="1:16">
      <c r="A98" s="381"/>
      <c r="B98" s="381"/>
      <c r="C98" s="381"/>
      <c r="D98" s="381"/>
      <c r="E98" s="381"/>
      <c r="F98" s="381"/>
      <c r="G98" s="381"/>
      <c r="H98" s="381"/>
      <c r="I98" s="571"/>
      <c r="J98" s="571"/>
      <c r="K98" s="381"/>
      <c r="L98" s="381"/>
      <c r="M98" s="381"/>
      <c r="N98" s="381"/>
      <c r="O98" s="381"/>
      <c r="P98" s="381"/>
    </row>
    <row r="99" spans="1:16" hidden="1">
      <c r="A99" s="381"/>
      <c r="B99" s="461" t="s">
        <v>745</v>
      </c>
      <c r="C99" s="552"/>
      <c r="D99" s="552"/>
      <c r="E99" s="552"/>
      <c r="F99" s="552"/>
      <c r="G99" s="552"/>
      <c r="H99" s="552"/>
      <c r="I99" s="603"/>
      <c r="J99" s="571"/>
      <c r="K99" s="381"/>
      <c r="L99" s="381"/>
      <c r="M99" s="381"/>
      <c r="N99" s="381"/>
      <c r="O99" s="381"/>
      <c r="P99" s="381"/>
    </row>
    <row r="100" spans="1:16" hidden="1">
      <c r="A100" s="381"/>
      <c r="B100" s="604"/>
      <c r="C100" s="605">
        <v>51</v>
      </c>
      <c r="D100" s="605">
        <f>+C100+1</f>
        <v>52</v>
      </c>
      <c r="E100" s="605">
        <f>+D100+1</f>
        <v>53</v>
      </c>
      <c r="F100" s="605">
        <f>+E100+1</f>
        <v>54</v>
      </c>
      <c r="G100" s="606">
        <f>+F100+1</f>
        <v>55</v>
      </c>
      <c r="H100" s="606">
        <f>+G100+1</f>
        <v>56</v>
      </c>
      <c r="I100" s="607"/>
      <c r="J100" s="603"/>
      <c r="K100" s="552"/>
      <c r="L100" s="552"/>
      <c r="M100" s="552"/>
      <c r="N100" s="552"/>
      <c r="O100" s="552"/>
      <c r="P100" s="552"/>
    </row>
    <row r="101" spans="1:16" hidden="1">
      <c r="A101" s="381"/>
      <c r="B101" s="608"/>
      <c r="C101" s="609"/>
      <c r="D101" s="609"/>
      <c r="E101" s="609"/>
      <c r="F101" s="609"/>
      <c r="G101" s="610"/>
      <c r="H101" s="610"/>
      <c r="I101" s="611"/>
      <c r="J101" s="607"/>
      <c r="K101" s="612"/>
      <c r="L101" s="259"/>
      <c r="M101" s="259"/>
      <c r="N101" s="259"/>
      <c r="O101" s="259"/>
      <c r="P101" s="259"/>
    </row>
    <row r="102" spans="1:16" hidden="1">
      <c r="A102" s="381"/>
      <c r="B102" s="608">
        <v>1</v>
      </c>
      <c r="C102" s="561">
        <v>22.580000000000002</v>
      </c>
      <c r="D102" s="271">
        <v>22.85</v>
      </c>
      <c r="E102" s="561">
        <v>23.14</v>
      </c>
      <c r="F102" s="271">
        <v>35.840000000000003</v>
      </c>
      <c r="G102" s="561">
        <v>36.340000000000003</v>
      </c>
      <c r="H102" s="271">
        <v>36.770000000000003</v>
      </c>
      <c r="I102" s="611"/>
      <c r="J102" s="611"/>
      <c r="K102" s="613"/>
      <c r="L102" s="272"/>
      <c r="M102" s="272"/>
      <c r="N102" s="272"/>
      <c r="O102" s="272"/>
      <c r="P102" s="272"/>
    </row>
    <row r="103" spans="1:16" hidden="1">
      <c r="A103" s="381"/>
      <c r="B103" s="608">
        <f>+B102+1</f>
        <v>2</v>
      </c>
      <c r="C103" s="561">
        <v>24.42</v>
      </c>
      <c r="D103" s="271">
        <v>24.7</v>
      </c>
      <c r="E103" s="561">
        <v>25.02</v>
      </c>
      <c r="F103" s="271">
        <v>37.69</v>
      </c>
      <c r="G103" s="561">
        <v>38.22</v>
      </c>
      <c r="H103" s="271">
        <v>38.67</v>
      </c>
      <c r="I103" s="611"/>
      <c r="J103" s="611"/>
      <c r="K103" s="614"/>
      <c r="L103" s="552"/>
      <c r="M103" s="552"/>
      <c r="N103" s="552"/>
      <c r="O103" s="552"/>
      <c r="P103" s="552"/>
    </row>
    <row r="104" spans="1:16" hidden="1">
      <c r="A104" s="381"/>
      <c r="B104" s="608">
        <f t="shared" ref="B104:B151" si="9">+B103+1</f>
        <v>3</v>
      </c>
      <c r="C104" s="561">
        <v>25.19</v>
      </c>
      <c r="D104" s="271">
        <v>25.47</v>
      </c>
      <c r="E104" s="561">
        <v>25.89</v>
      </c>
      <c r="F104" s="271">
        <v>39.51</v>
      </c>
      <c r="G104" s="561">
        <v>40.07</v>
      </c>
      <c r="H104" s="271">
        <v>40.550000000000004</v>
      </c>
      <c r="I104" s="611"/>
      <c r="J104" s="611"/>
      <c r="K104" s="614"/>
      <c r="L104" s="552"/>
      <c r="M104" s="552"/>
      <c r="N104" s="552"/>
      <c r="O104" s="552"/>
      <c r="P104" s="552"/>
    </row>
    <row r="105" spans="1:16" hidden="1">
      <c r="A105" s="381"/>
      <c r="B105" s="608">
        <f t="shared" si="9"/>
        <v>4</v>
      </c>
      <c r="C105" s="561">
        <v>26.97</v>
      </c>
      <c r="D105" s="271">
        <v>27.29</v>
      </c>
      <c r="E105" s="561">
        <v>27.64</v>
      </c>
      <c r="F105" s="271">
        <v>41.65</v>
      </c>
      <c r="G105" s="561">
        <v>42.230000000000004</v>
      </c>
      <c r="H105" s="271">
        <v>42.730000000000004</v>
      </c>
      <c r="I105" s="611"/>
      <c r="J105" s="611"/>
      <c r="K105" s="615"/>
      <c r="L105" s="552"/>
      <c r="M105" s="552"/>
      <c r="N105" s="552"/>
      <c r="O105" s="552"/>
      <c r="P105" s="552"/>
    </row>
    <row r="106" spans="1:16" hidden="1">
      <c r="A106" s="381"/>
      <c r="B106" s="608">
        <f t="shared" si="9"/>
        <v>5</v>
      </c>
      <c r="C106" s="561">
        <v>28.6</v>
      </c>
      <c r="D106" s="271">
        <v>28.93</v>
      </c>
      <c r="E106" s="561">
        <v>29.310000000000002</v>
      </c>
      <c r="F106" s="271">
        <v>42.24</v>
      </c>
      <c r="G106" s="561">
        <v>42.78</v>
      </c>
      <c r="H106" s="271">
        <v>43.36</v>
      </c>
      <c r="I106" s="611"/>
      <c r="J106" s="611"/>
      <c r="K106" s="615"/>
      <c r="L106" s="552"/>
      <c r="M106" s="552"/>
      <c r="N106" s="552"/>
      <c r="O106" s="552"/>
      <c r="P106" s="552"/>
    </row>
    <row r="107" spans="1:16" hidden="1">
      <c r="A107" s="381"/>
      <c r="B107" s="608">
        <f t="shared" si="9"/>
        <v>6</v>
      </c>
      <c r="C107" s="561">
        <v>30.060000000000002</v>
      </c>
      <c r="D107" s="271">
        <v>30.41</v>
      </c>
      <c r="E107" s="561">
        <v>30.8</v>
      </c>
      <c r="F107" s="271">
        <v>44.24</v>
      </c>
      <c r="G107" s="561">
        <v>44.86</v>
      </c>
      <c r="H107" s="271">
        <v>45.39</v>
      </c>
      <c r="I107" s="611"/>
      <c r="J107" s="611"/>
      <c r="K107" s="615"/>
      <c r="L107" s="552"/>
      <c r="M107" s="552"/>
      <c r="N107" s="552"/>
      <c r="O107" s="552"/>
      <c r="P107" s="552"/>
    </row>
    <row r="108" spans="1:16" hidden="1">
      <c r="A108" s="381"/>
      <c r="B108" s="608">
        <f t="shared" si="9"/>
        <v>7</v>
      </c>
      <c r="C108" s="561">
        <v>31.44</v>
      </c>
      <c r="D108" s="271">
        <v>31.810000000000002</v>
      </c>
      <c r="E108" s="561">
        <v>32.21</v>
      </c>
      <c r="F108" s="271">
        <v>44.94</v>
      </c>
      <c r="G108" s="561">
        <v>45.57</v>
      </c>
      <c r="H108" s="271">
        <v>46.11</v>
      </c>
      <c r="I108" s="611"/>
      <c r="J108" s="611"/>
      <c r="K108" s="615"/>
      <c r="L108" s="552"/>
      <c r="M108" s="552"/>
      <c r="N108" s="552"/>
      <c r="O108" s="552"/>
      <c r="P108" s="552"/>
    </row>
    <row r="109" spans="1:16" hidden="1">
      <c r="A109" s="381"/>
      <c r="B109" s="608">
        <f t="shared" si="9"/>
        <v>8</v>
      </c>
      <c r="C109" s="561">
        <v>32.880000000000003</v>
      </c>
      <c r="D109" s="271">
        <v>33.26</v>
      </c>
      <c r="E109" s="561">
        <v>33.69</v>
      </c>
      <c r="F109" s="271">
        <v>46.550000000000004</v>
      </c>
      <c r="G109" s="561">
        <v>47.2</v>
      </c>
      <c r="H109" s="271">
        <v>47.77</v>
      </c>
      <c r="I109" s="611"/>
      <c r="J109" s="611"/>
      <c r="K109" s="615"/>
      <c r="L109" s="552"/>
      <c r="M109" s="552"/>
      <c r="N109" s="552"/>
      <c r="O109" s="552"/>
      <c r="P109" s="552"/>
    </row>
    <row r="110" spans="1:16" hidden="1">
      <c r="A110" s="381"/>
      <c r="B110" s="608">
        <f t="shared" si="9"/>
        <v>9</v>
      </c>
      <c r="C110" s="561">
        <v>34.24</v>
      </c>
      <c r="D110" s="271">
        <v>34.64</v>
      </c>
      <c r="E110" s="561">
        <v>35.07</v>
      </c>
      <c r="F110" s="271">
        <v>47.17</v>
      </c>
      <c r="G110" s="561">
        <v>47.83</v>
      </c>
      <c r="H110" s="271">
        <v>48.39</v>
      </c>
      <c r="I110" s="611"/>
      <c r="J110" s="611"/>
      <c r="K110" s="615"/>
      <c r="L110" s="552"/>
      <c r="M110" s="552"/>
      <c r="N110" s="552"/>
      <c r="O110" s="552"/>
      <c r="P110" s="552"/>
    </row>
    <row r="111" spans="1:16" hidden="1">
      <c r="A111" s="381"/>
      <c r="B111" s="608">
        <f t="shared" si="9"/>
        <v>10</v>
      </c>
      <c r="C111" s="561">
        <v>35.67</v>
      </c>
      <c r="D111" s="271">
        <v>36.08</v>
      </c>
      <c r="E111" s="561">
        <v>36.54</v>
      </c>
      <c r="F111" s="271">
        <v>48.7</v>
      </c>
      <c r="G111" s="561">
        <v>49.38</v>
      </c>
      <c r="H111" s="271">
        <v>49.97</v>
      </c>
      <c r="I111" s="611"/>
      <c r="J111" s="611"/>
      <c r="K111" s="615"/>
      <c r="L111" s="552"/>
      <c r="M111" s="552"/>
      <c r="N111" s="552"/>
      <c r="O111" s="552"/>
      <c r="P111" s="552"/>
    </row>
    <row r="112" spans="1:16" hidden="1">
      <c r="A112" s="381"/>
      <c r="B112" s="608">
        <f t="shared" si="9"/>
        <v>11</v>
      </c>
      <c r="C112" s="561">
        <v>36.270000000000003</v>
      </c>
      <c r="D112" s="271">
        <v>36.840000000000003</v>
      </c>
      <c r="E112" s="561">
        <v>37.31</v>
      </c>
      <c r="F112" s="271">
        <v>50.58</v>
      </c>
      <c r="G112" s="561">
        <v>51.300000000000004</v>
      </c>
      <c r="H112" s="271">
        <v>51.9</v>
      </c>
      <c r="I112" s="611"/>
      <c r="J112" s="611"/>
      <c r="K112" s="615"/>
      <c r="L112" s="552"/>
      <c r="M112" s="552"/>
      <c r="N112" s="552"/>
      <c r="O112" s="552"/>
      <c r="P112" s="552"/>
    </row>
    <row r="113" spans="1:16" hidden="1">
      <c r="A113" s="381"/>
      <c r="B113" s="608">
        <f t="shared" si="9"/>
        <v>12</v>
      </c>
      <c r="C113" s="561">
        <v>37.47</v>
      </c>
      <c r="D113" s="271">
        <v>38.1</v>
      </c>
      <c r="E113" s="561">
        <v>38.590000000000003</v>
      </c>
      <c r="F113" s="271">
        <v>51.980000000000004</v>
      </c>
      <c r="G113" s="561">
        <v>52.7</v>
      </c>
      <c r="H113" s="271">
        <v>53.33</v>
      </c>
      <c r="I113" s="611"/>
      <c r="J113" s="611"/>
      <c r="K113" s="615"/>
      <c r="L113" s="552"/>
      <c r="M113" s="552"/>
      <c r="N113" s="552"/>
      <c r="O113" s="552"/>
      <c r="P113" s="552"/>
    </row>
    <row r="114" spans="1:16" hidden="1">
      <c r="A114" s="381"/>
      <c r="B114" s="608">
        <f t="shared" si="9"/>
        <v>13</v>
      </c>
      <c r="C114" s="561">
        <v>38.97</v>
      </c>
      <c r="D114" s="271">
        <v>39.630000000000003</v>
      </c>
      <c r="E114" s="561">
        <v>40.130000000000003</v>
      </c>
      <c r="F114" s="271">
        <v>53.27</v>
      </c>
      <c r="G114" s="561">
        <v>54.39</v>
      </c>
      <c r="H114" s="271">
        <v>55.050000000000004</v>
      </c>
      <c r="I114" s="611"/>
      <c r="J114" s="611"/>
      <c r="K114" s="615"/>
      <c r="L114" s="552"/>
      <c r="M114" s="552"/>
      <c r="N114" s="552"/>
      <c r="O114" s="552"/>
      <c r="P114" s="552"/>
    </row>
    <row r="115" spans="1:16" hidden="1">
      <c r="A115" s="381"/>
      <c r="B115" s="608">
        <f t="shared" si="9"/>
        <v>14</v>
      </c>
      <c r="C115" s="561">
        <v>39.54</v>
      </c>
      <c r="D115" s="271">
        <v>40.200000000000003</v>
      </c>
      <c r="E115" s="561">
        <v>40.700000000000003</v>
      </c>
      <c r="F115" s="271">
        <v>53.9</v>
      </c>
      <c r="G115" s="561">
        <v>55.01</v>
      </c>
      <c r="H115" s="271">
        <v>55.660000000000004</v>
      </c>
      <c r="I115" s="611"/>
      <c r="J115" s="611"/>
      <c r="K115" s="615"/>
      <c r="L115" s="552"/>
      <c r="M115" s="552"/>
      <c r="N115" s="552"/>
      <c r="O115" s="552"/>
      <c r="P115" s="552"/>
    </row>
    <row r="116" spans="1:16" hidden="1">
      <c r="A116" s="381"/>
      <c r="B116" s="608">
        <f t="shared" si="9"/>
        <v>15</v>
      </c>
      <c r="C116" s="561">
        <v>40.1</v>
      </c>
      <c r="D116" s="271">
        <v>40.770000000000003</v>
      </c>
      <c r="E116" s="561">
        <v>41.43</v>
      </c>
      <c r="F116" s="271">
        <v>54.65</v>
      </c>
      <c r="G116" s="561">
        <v>55.56</v>
      </c>
      <c r="H116" s="271">
        <v>56.21</v>
      </c>
      <c r="I116" s="611"/>
      <c r="J116" s="611"/>
      <c r="K116" s="615"/>
      <c r="L116" s="552"/>
      <c r="M116" s="552"/>
      <c r="N116" s="552"/>
      <c r="O116" s="552"/>
      <c r="P116" s="552"/>
    </row>
    <row r="117" spans="1:16" hidden="1">
      <c r="A117" s="381"/>
      <c r="B117" s="608">
        <f t="shared" si="9"/>
        <v>16</v>
      </c>
      <c r="C117" s="561">
        <v>41.43</v>
      </c>
      <c r="D117" s="271">
        <v>42.13</v>
      </c>
      <c r="E117" s="561">
        <v>42.83</v>
      </c>
      <c r="F117" s="271">
        <v>56.54</v>
      </c>
      <c r="G117" s="561">
        <v>57.33</v>
      </c>
      <c r="H117" s="271">
        <v>58.28</v>
      </c>
      <c r="I117" s="611"/>
      <c r="J117" s="611"/>
      <c r="K117" s="615"/>
      <c r="L117" s="552"/>
      <c r="M117" s="552"/>
      <c r="N117" s="552"/>
      <c r="O117" s="552"/>
      <c r="P117" s="552"/>
    </row>
    <row r="118" spans="1:16" hidden="1">
      <c r="A118" s="381"/>
      <c r="B118" s="608">
        <f t="shared" si="9"/>
        <v>17</v>
      </c>
      <c r="C118" s="561">
        <v>42.53</v>
      </c>
      <c r="D118" s="271">
        <v>43.24</v>
      </c>
      <c r="E118" s="561">
        <v>43.9</v>
      </c>
      <c r="F118" s="271">
        <v>58.13</v>
      </c>
      <c r="G118" s="561">
        <v>58.94</v>
      </c>
      <c r="H118" s="271">
        <v>60.02</v>
      </c>
      <c r="I118" s="611"/>
      <c r="J118" s="611"/>
      <c r="K118" s="615"/>
      <c r="L118" s="552"/>
      <c r="M118" s="552"/>
      <c r="N118" s="552"/>
      <c r="O118" s="552"/>
      <c r="P118" s="552"/>
    </row>
    <row r="119" spans="1:16" hidden="1">
      <c r="A119" s="381"/>
      <c r="B119" s="608">
        <f t="shared" si="9"/>
        <v>18</v>
      </c>
      <c r="C119" s="561">
        <v>44.06</v>
      </c>
      <c r="D119" s="271">
        <v>44.79</v>
      </c>
      <c r="E119" s="561">
        <v>45.4</v>
      </c>
      <c r="F119" s="271">
        <v>59.86</v>
      </c>
      <c r="G119" s="561">
        <v>60.71</v>
      </c>
      <c r="H119" s="271">
        <v>61.65</v>
      </c>
      <c r="I119" s="611"/>
      <c r="J119" s="611"/>
      <c r="K119" s="615"/>
      <c r="L119" s="552"/>
      <c r="M119" s="552"/>
      <c r="N119" s="552"/>
      <c r="O119" s="552"/>
      <c r="P119" s="552"/>
    </row>
    <row r="120" spans="1:16" hidden="1">
      <c r="A120" s="381"/>
      <c r="B120" s="608">
        <f t="shared" si="9"/>
        <v>19</v>
      </c>
      <c r="C120" s="561">
        <v>45.44</v>
      </c>
      <c r="D120" s="271">
        <v>46.19</v>
      </c>
      <c r="E120" s="561">
        <v>46.82</v>
      </c>
      <c r="F120" s="271">
        <v>61.6</v>
      </c>
      <c r="G120" s="561">
        <v>62.46</v>
      </c>
      <c r="H120" s="271">
        <v>63.53</v>
      </c>
      <c r="I120" s="611"/>
      <c r="J120" s="611"/>
      <c r="K120" s="615"/>
      <c r="L120" s="552"/>
      <c r="M120" s="552"/>
      <c r="N120" s="552"/>
      <c r="O120" s="552"/>
      <c r="P120" s="552"/>
    </row>
    <row r="121" spans="1:16" hidden="1">
      <c r="A121" s="381"/>
      <c r="B121" s="608">
        <f t="shared" si="9"/>
        <v>20</v>
      </c>
      <c r="C121" s="561">
        <v>46.56</v>
      </c>
      <c r="D121" s="271">
        <v>47.33</v>
      </c>
      <c r="E121" s="561">
        <v>48.11</v>
      </c>
      <c r="F121" s="271">
        <v>63.28</v>
      </c>
      <c r="G121" s="561">
        <v>64.17</v>
      </c>
      <c r="H121" s="271">
        <v>65.17</v>
      </c>
      <c r="I121" s="611"/>
      <c r="J121" s="611"/>
      <c r="K121" s="615"/>
      <c r="L121" s="552"/>
      <c r="M121" s="552"/>
      <c r="N121" s="552"/>
      <c r="O121" s="552"/>
      <c r="P121" s="552"/>
    </row>
    <row r="122" spans="1:16" hidden="1">
      <c r="A122" s="381"/>
      <c r="B122" s="608">
        <f t="shared" si="9"/>
        <v>21</v>
      </c>
      <c r="C122" s="561">
        <v>47.94</v>
      </c>
      <c r="D122" s="271">
        <v>48.480000000000004</v>
      </c>
      <c r="E122" s="561">
        <v>49.61</v>
      </c>
      <c r="F122" s="271">
        <v>65</v>
      </c>
      <c r="G122" s="561">
        <v>65.930000000000007</v>
      </c>
      <c r="H122" s="271">
        <v>66.72</v>
      </c>
      <c r="I122" s="611"/>
      <c r="J122" s="611"/>
      <c r="K122" s="615"/>
      <c r="L122" s="552"/>
      <c r="M122" s="552"/>
      <c r="N122" s="552"/>
      <c r="O122" s="552"/>
      <c r="P122" s="552"/>
    </row>
    <row r="123" spans="1:16" hidden="1">
      <c r="A123" s="381"/>
      <c r="B123" s="608">
        <f t="shared" si="9"/>
        <v>22</v>
      </c>
      <c r="C123" s="561">
        <v>49.370000000000005</v>
      </c>
      <c r="D123" s="271">
        <v>49.95</v>
      </c>
      <c r="E123" s="561">
        <v>51.1</v>
      </c>
      <c r="F123" s="271">
        <v>66.900000000000006</v>
      </c>
      <c r="G123" s="561">
        <v>67.84</v>
      </c>
      <c r="H123" s="271">
        <v>68.72</v>
      </c>
      <c r="I123" s="611"/>
      <c r="J123" s="611"/>
      <c r="K123" s="615"/>
      <c r="L123" s="552"/>
      <c r="M123" s="552"/>
      <c r="N123" s="552"/>
      <c r="O123" s="552"/>
      <c r="P123" s="552"/>
    </row>
    <row r="124" spans="1:16" hidden="1">
      <c r="A124" s="381"/>
      <c r="B124" s="608">
        <f t="shared" si="9"/>
        <v>23</v>
      </c>
      <c r="C124" s="561">
        <v>50.58</v>
      </c>
      <c r="D124" s="271">
        <v>51.18</v>
      </c>
      <c r="E124" s="561">
        <v>52.18</v>
      </c>
      <c r="F124" s="271">
        <v>68.570000000000007</v>
      </c>
      <c r="G124" s="561">
        <v>69.53</v>
      </c>
      <c r="H124" s="271">
        <v>70.36</v>
      </c>
      <c r="I124" s="611"/>
      <c r="J124" s="611"/>
      <c r="K124" s="615"/>
      <c r="L124" s="552"/>
      <c r="M124" s="552"/>
      <c r="N124" s="552"/>
      <c r="O124" s="552"/>
      <c r="P124" s="552"/>
    </row>
    <row r="125" spans="1:16" hidden="1">
      <c r="A125" s="381"/>
      <c r="B125" s="608">
        <f t="shared" si="9"/>
        <v>24</v>
      </c>
      <c r="C125" s="561">
        <v>51.89</v>
      </c>
      <c r="D125" s="271">
        <v>52.5</v>
      </c>
      <c r="E125" s="561">
        <v>53.42</v>
      </c>
      <c r="F125" s="271">
        <v>70.22</v>
      </c>
      <c r="G125" s="561">
        <v>71.22</v>
      </c>
      <c r="H125" s="271">
        <v>72.09</v>
      </c>
      <c r="I125" s="611"/>
      <c r="J125" s="611"/>
      <c r="K125" s="615"/>
      <c r="L125" s="552"/>
      <c r="M125" s="552"/>
      <c r="N125" s="552"/>
      <c r="O125" s="552"/>
      <c r="P125" s="552"/>
    </row>
    <row r="126" spans="1:16" hidden="1">
      <c r="A126" s="381"/>
      <c r="B126" s="608">
        <f t="shared" si="9"/>
        <v>25</v>
      </c>
      <c r="C126" s="561">
        <v>52.9</v>
      </c>
      <c r="D126" s="271">
        <v>53.52</v>
      </c>
      <c r="E126" s="561">
        <v>54.34</v>
      </c>
      <c r="F126" s="271">
        <v>71.91</v>
      </c>
      <c r="G126" s="561">
        <v>72.930000000000007</v>
      </c>
      <c r="H126" s="271">
        <v>73.790000000000006</v>
      </c>
      <c r="I126" s="611"/>
      <c r="J126" s="611"/>
      <c r="K126" s="615"/>
      <c r="L126" s="552"/>
      <c r="M126" s="552"/>
      <c r="N126" s="552"/>
      <c r="O126" s="552"/>
      <c r="P126" s="552"/>
    </row>
    <row r="127" spans="1:16" hidden="1">
      <c r="A127" s="381"/>
      <c r="B127" s="608">
        <f t="shared" si="9"/>
        <v>26</v>
      </c>
      <c r="C127" s="561">
        <v>54.15</v>
      </c>
      <c r="D127" s="271">
        <v>54.77</v>
      </c>
      <c r="E127" s="561">
        <v>55.68</v>
      </c>
      <c r="F127" s="271">
        <v>73.91</v>
      </c>
      <c r="G127" s="561">
        <v>74.95</v>
      </c>
      <c r="H127" s="271">
        <v>75.84</v>
      </c>
      <c r="I127" s="611"/>
      <c r="J127" s="611"/>
      <c r="K127" s="615"/>
      <c r="L127" s="552"/>
      <c r="M127" s="552"/>
      <c r="N127" s="552"/>
      <c r="O127" s="552"/>
      <c r="P127" s="552"/>
    </row>
    <row r="128" spans="1:16" hidden="1">
      <c r="A128" s="381"/>
      <c r="B128" s="608">
        <f t="shared" si="9"/>
        <v>27</v>
      </c>
      <c r="C128" s="561">
        <v>55.67</v>
      </c>
      <c r="D128" s="271">
        <v>56.32</v>
      </c>
      <c r="E128" s="561">
        <v>57.17</v>
      </c>
      <c r="F128" s="271">
        <v>75.710000000000008</v>
      </c>
      <c r="G128" s="561">
        <v>76.78</v>
      </c>
      <c r="H128" s="271">
        <v>77.680000000000007</v>
      </c>
      <c r="I128" s="611"/>
      <c r="J128" s="611"/>
      <c r="K128" s="615"/>
      <c r="L128" s="552"/>
      <c r="M128" s="552"/>
      <c r="N128" s="552"/>
      <c r="O128" s="552"/>
      <c r="P128" s="552"/>
    </row>
    <row r="129" spans="1:16" hidden="1">
      <c r="A129" s="381"/>
      <c r="B129" s="608">
        <f t="shared" si="9"/>
        <v>28</v>
      </c>
      <c r="C129" s="561">
        <v>57</v>
      </c>
      <c r="D129" s="271">
        <v>57.67</v>
      </c>
      <c r="E129" s="561">
        <v>58.53</v>
      </c>
      <c r="F129" s="271">
        <v>77.59</v>
      </c>
      <c r="G129" s="561">
        <v>78.67</v>
      </c>
      <c r="H129" s="271">
        <v>79.61</v>
      </c>
      <c r="I129" s="611"/>
      <c r="J129" s="611"/>
      <c r="K129" s="615"/>
      <c r="L129" s="552"/>
      <c r="M129" s="552"/>
      <c r="N129" s="552"/>
      <c r="O129" s="552"/>
      <c r="P129" s="552"/>
    </row>
    <row r="130" spans="1:16" hidden="1">
      <c r="A130" s="381"/>
      <c r="B130" s="608">
        <f t="shared" si="9"/>
        <v>29</v>
      </c>
      <c r="C130" s="561">
        <v>58.33</v>
      </c>
      <c r="D130" s="271">
        <v>59</v>
      </c>
      <c r="E130" s="561">
        <v>59.97</v>
      </c>
      <c r="F130" s="271">
        <v>79.38</v>
      </c>
      <c r="G130" s="561">
        <v>80.510000000000005</v>
      </c>
      <c r="H130" s="271">
        <v>81.45</v>
      </c>
      <c r="I130" s="611"/>
      <c r="J130" s="611"/>
      <c r="K130" s="615"/>
      <c r="L130" s="552"/>
      <c r="M130" s="552"/>
      <c r="N130" s="552"/>
      <c r="O130" s="552"/>
      <c r="P130" s="552"/>
    </row>
    <row r="131" spans="1:16" hidden="1">
      <c r="A131" s="381"/>
      <c r="B131" s="608">
        <f t="shared" si="9"/>
        <v>30</v>
      </c>
      <c r="C131" s="561">
        <v>59.64</v>
      </c>
      <c r="D131" s="271">
        <v>60.34</v>
      </c>
      <c r="E131" s="561">
        <v>61.44</v>
      </c>
      <c r="F131" s="271">
        <v>81.19</v>
      </c>
      <c r="G131" s="561">
        <v>82.34</v>
      </c>
      <c r="H131" s="271">
        <v>83.320000000000007</v>
      </c>
      <c r="I131" s="611"/>
      <c r="J131" s="611"/>
      <c r="K131" s="615"/>
      <c r="L131" s="552"/>
      <c r="M131" s="552"/>
      <c r="N131" s="552"/>
      <c r="O131" s="552"/>
      <c r="P131" s="552"/>
    </row>
    <row r="132" spans="1:16" hidden="1">
      <c r="A132" s="381"/>
      <c r="B132" s="608">
        <f t="shared" si="9"/>
        <v>31</v>
      </c>
      <c r="C132" s="561">
        <v>60.59</v>
      </c>
      <c r="D132" s="271">
        <v>61.480000000000004</v>
      </c>
      <c r="E132" s="561">
        <v>62.86</v>
      </c>
      <c r="F132" s="271">
        <v>82.99</v>
      </c>
      <c r="G132" s="561">
        <v>84.320000000000007</v>
      </c>
      <c r="H132" s="271">
        <v>85.31</v>
      </c>
      <c r="I132" s="611"/>
      <c r="J132" s="611"/>
      <c r="K132" s="615"/>
      <c r="L132" s="552"/>
      <c r="M132" s="552"/>
      <c r="N132" s="552"/>
      <c r="O132" s="552"/>
      <c r="P132" s="552"/>
    </row>
    <row r="133" spans="1:16" hidden="1">
      <c r="A133" s="381"/>
      <c r="B133" s="608">
        <f t="shared" si="9"/>
        <v>32</v>
      </c>
      <c r="C133" s="561">
        <v>61.9</v>
      </c>
      <c r="D133" s="271">
        <v>62.800000000000004</v>
      </c>
      <c r="E133" s="561">
        <v>64.150000000000006</v>
      </c>
      <c r="F133" s="271">
        <v>84.83</v>
      </c>
      <c r="G133" s="561">
        <v>86.2</v>
      </c>
      <c r="H133" s="271">
        <v>87.22</v>
      </c>
      <c r="I133" s="611"/>
      <c r="J133" s="611"/>
      <c r="K133" s="615"/>
      <c r="L133" s="552"/>
      <c r="M133" s="552"/>
      <c r="N133" s="552"/>
      <c r="O133" s="552"/>
      <c r="P133" s="552"/>
    </row>
    <row r="134" spans="1:16" hidden="1">
      <c r="A134" s="381"/>
      <c r="B134" s="608">
        <f t="shared" si="9"/>
        <v>33</v>
      </c>
      <c r="C134" s="561">
        <v>63.43</v>
      </c>
      <c r="D134" s="271">
        <v>64.37</v>
      </c>
      <c r="E134" s="561">
        <v>65.650000000000006</v>
      </c>
      <c r="F134" s="271">
        <v>86.65</v>
      </c>
      <c r="G134" s="561">
        <v>88.04</v>
      </c>
      <c r="H134" s="271">
        <v>89.09</v>
      </c>
      <c r="I134" s="611"/>
      <c r="J134" s="611"/>
      <c r="K134" s="615"/>
      <c r="L134" s="552"/>
      <c r="M134" s="552"/>
      <c r="N134" s="552"/>
      <c r="O134" s="552"/>
      <c r="P134" s="552"/>
    </row>
    <row r="135" spans="1:16" hidden="1">
      <c r="A135" s="381"/>
      <c r="B135" s="608">
        <f t="shared" si="9"/>
        <v>34</v>
      </c>
      <c r="C135" s="561">
        <v>64.63</v>
      </c>
      <c r="D135" s="271">
        <v>65.570000000000007</v>
      </c>
      <c r="E135" s="561">
        <v>66.849999999999994</v>
      </c>
      <c r="F135" s="271">
        <v>88.460000000000008</v>
      </c>
      <c r="G135" s="561">
        <v>89.87</v>
      </c>
      <c r="H135" s="271">
        <v>90.94</v>
      </c>
      <c r="I135" s="611"/>
      <c r="J135" s="611"/>
      <c r="K135" s="615"/>
      <c r="L135" s="552"/>
      <c r="M135" s="552"/>
      <c r="N135" s="552"/>
      <c r="O135" s="552"/>
      <c r="P135" s="552"/>
    </row>
    <row r="136" spans="1:16" hidden="1">
      <c r="A136" s="381"/>
      <c r="B136" s="608">
        <f t="shared" si="9"/>
        <v>35</v>
      </c>
      <c r="C136" s="561">
        <v>65.88</v>
      </c>
      <c r="D136" s="271">
        <v>66.84</v>
      </c>
      <c r="E136" s="561">
        <v>68.58</v>
      </c>
      <c r="F136" s="271">
        <v>89.64</v>
      </c>
      <c r="G136" s="561">
        <v>91.09</v>
      </c>
      <c r="H136" s="271">
        <v>92.7</v>
      </c>
      <c r="I136" s="611"/>
      <c r="J136" s="611"/>
      <c r="K136" s="615"/>
      <c r="L136" s="552"/>
      <c r="M136" s="552"/>
      <c r="N136" s="552"/>
      <c r="O136" s="552"/>
      <c r="P136" s="552"/>
    </row>
    <row r="137" spans="1:16" hidden="1">
      <c r="A137" s="381"/>
      <c r="B137" s="608">
        <f t="shared" si="9"/>
        <v>36</v>
      </c>
      <c r="C137" s="561">
        <v>67.070000000000007</v>
      </c>
      <c r="D137" s="271">
        <v>68.040000000000006</v>
      </c>
      <c r="E137" s="561">
        <v>69.400000000000006</v>
      </c>
      <c r="F137" s="271">
        <v>91.72</v>
      </c>
      <c r="G137" s="561">
        <v>93.210000000000008</v>
      </c>
      <c r="H137" s="271">
        <v>94.3</v>
      </c>
      <c r="I137" s="611"/>
      <c r="J137" s="611"/>
      <c r="K137" s="615"/>
      <c r="L137" s="552"/>
      <c r="M137" s="552"/>
      <c r="N137" s="552"/>
      <c r="O137" s="552"/>
      <c r="P137" s="552"/>
    </row>
    <row r="138" spans="1:16" hidden="1">
      <c r="A138" s="381"/>
      <c r="B138" s="608">
        <f t="shared" si="9"/>
        <v>37</v>
      </c>
      <c r="C138" s="561">
        <v>68.59</v>
      </c>
      <c r="D138" s="271">
        <v>69.600000000000009</v>
      </c>
      <c r="E138" s="561">
        <v>70.95</v>
      </c>
      <c r="F138" s="271">
        <v>93.58</v>
      </c>
      <c r="G138" s="561">
        <v>95.08</v>
      </c>
      <c r="H138" s="271">
        <v>96.210000000000008</v>
      </c>
      <c r="I138" s="611"/>
      <c r="J138" s="611"/>
      <c r="K138" s="615"/>
      <c r="L138" s="552"/>
      <c r="M138" s="552"/>
      <c r="N138" s="552"/>
      <c r="O138" s="552"/>
      <c r="P138" s="552"/>
    </row>
    <row r="139" spans="1:16" hidden="1">
      <c r="A139" s="381"/>
      <c r="B139" s="608">
        <f t="shared" si="9"/>
        <v>38</v>
      </c>
      <c r="C139" s="561">
        <v>69.83</v>
      </c>
      <c r="D139" s="271">
        <v>70.86</v>
      </c>
      <c r="E139" s="561">
        <v>72.42</v>
      </c>
      <c r="F139" s="271">
        <v>95.19</v>
      </c>
      <c r="G139" s="561">
        <v>96.710000000000008</v>
      </c>
      <c r="H139" s="271">
        <v>97.990000000000009</v>
      </c>
      <c r="I139" s="611"/>
      <c r="J139" s="611"/>
      <c r="K139" s="615"/>
      <c r="L139" s="552"/>
      <c r="M139" s="552"/>
      <c r="N139" s="552"/>
      <c r="O139" s="552"/>
      <c r="P139" s="552"/>
    </row>
    <row r="140" spans="1:16" hidden="1">
      <c r="A140" s="381"/>
      <c r="B140" s="608">
        <f t="shared" si="9"/>
        <v>39</v>
      </c>
      <c r="C140" s="561">
        <v>71.42</v>
      </c>
      <c r="D140" s="271">
        <v>72.47</v>
      </c>
      <c r="E140" s="561">
        <v>73.78</v>
      </c>
      <c r="F140" s="271">
        <v>96.72</v>
      </c>
      <c r="G140" s="561">
        <v>98.26</v>
      </c>
      <c r="H140" s="271">
        <v>99.43</v>
      </c>
      <c r="I140" s="611"/>
      <c r="J140" s="611"/>
      <c r="K140" s="615"/>
      <c r="L140" s="552"/>
      <c r="M140" s="552"/>
      <c r="N140" s="552"/>
      <c r="O140" s="552"/>
      <c r="P140" s="552"/>
    </row>
    <row r="141" spans="1:16" hidden="1">
      <c r="A141" s="381"/>
      <c r="B141" s="608">
        <f t="shared" si="9"/>
        <v>40</v>
      </c>
      <c r="C141" s="561">
        <v>72.62</v>
      </c>
      <c r="D141" s="271">
        <v>73.680000000000007</v>
      </c>
      <c r="E141" s="561">
        <v>75.22</v>
      </c>
      <c r="F141" s="271">
        <v>98.570000000000007</v>
      </c>
      <c r="G141" s="561">
        <v>100.17</v>
      </c>
      <c r="H141" s="271">
        <v>101.36</v>
      </c>
      <c r="I141" s="611"/>
      <c r="J141" s="611"/>
      <c r="K141" s="615"/>
      <c r="L141" s="552"/>
      <c r="M141" s="552"/>
      <c r="N141" s="552"/>
      <c r="O141" s="552"/>
      <c r="P141" s="552"/>
    </row>
    <row r="142" spans="1:16" hidden="1">
      <c r="A142" s="381"/>
      <c r="B142" s="608">
        <f t="shared" si="9"/>
        <v>41</v>
      </c>
      <c r="C142" s="561">
        <v>73.88</v>
      </c>
      <c r="D142" s="271">
        <v>74.97</v>
      </c>
      <c r="E142" s="561">
        <v>76.42</v>
      </c>
      <c r="F142" s="271">
        <v>100.25</v>
      </c>
      <c r="G142" s="561">
        <v>101.86</v>
      </c>
      <c r="H142" s="271">
        <v>103.07000000000001</v>
      </c>
      <c r="I142" s="611"/>
      <c r="J142" s="611"/>
      <c r="K142" s="615"/>
      <c r="L142" s="552"/>
      <c r="M142" s="552"/>
      <c r="N142" s="552"/>
      <c r="O142" s="552"/>
      <c r="P142" s="552"/>
    </row>
    <row r="143" spans="1:16" hidden="1">
      <c r="A143" s="381"/>
      <c r="B143" s="608">
        <f t="shared" si="9"/>
        <v>42</v>
      </c>
      <c r="C143" s="561">
        <v>75.06</v>
      </c>
      <c r="D143" s="271">
        <v>76.16</v>
      </c>
      <c r="E143" s="561">
        <v>77.69</v>
      </c>
      <c r="F143" s="271">
        <v>101.73</v>
      </c>
      <c r="G143" s="561">
        <v>103.38</v>
      </c>
      <c r="H143" s="271">
        <v>104.59</v>
      </c>
      <c r="I143" s="611"/>
      <c r="J143" s="611"/>
      <c r="K143" s="615"/>
      <c r="L143" s="552"/>
      <c r="M143" s="552"/>
      <c r="N143" s="552"/>
      <c r="O143" s="552"/>
      <c r="P143" s="552"/>
    </row>
    <row r="144" spans="1:16" hidden="1">
      <c r="A144" s="381"/>
      <c r="B144" s="608">
        <f t="shared" si="9"/>
        <v>43</v>
      </c>
      <c r="C144" s="561">
        <v>76.460000000000008</v>
      </c>
      <c r="D144" s="271">
        <v>77.58</v>
      </c>
      <c r="E144" s="561">
        <v>79.11</v>
      </c>
      <c r="F144" s="271">
        <v>103.46000000000001</v>
      </c>
      <c r="G144" s="561">
        <v>105.13</v>
      </c>
      <c r="H144" s="271">
        <v>106.37</v>
      </c>
      <c r="I144" s="611"/>
      <c r="J144" s="611"/>
      <c r="K144" s="615"/>
      <c r="L144" s="552"/>
      <c r="M144" s="552"/>
      <c r="N144" s="552"/>
      <c r="O144" s="552"/>
      <c r="P144" s="552"/>
    </row>
    <row r="145" spans="1:16" hidden="1">
      <c r="A145" s="381"/>
      <c r="B145" s="608">
        <f t="shared" si="9"/>
        <v>44</v>
      </c>
      <c r="C145" s="561">
        <v>77.430000000000007</v>
      </c>
      <c r="D145" s="271">
        <v>78.570000000000007</v>
      </c>
      <c r="E145" s="561">
        <v>80.03</v>
      </c>
      <c r="F145" s="271">
        <v>104.79</v>
      </c>
      <c r="G145" s="561">
        <v>106.48</v>
      </c>
      <c r="H145" s="271">
        <v>107.74000000000001</v>
      </c>
      <c r="I145" s="611"/>
      <c r="J145" s="611"/>
      <c r="K145" s="615"/>
      <c r="L145" s="552"/>
      <c r="M145" s="552"/>
      <c r="N145" s="552"/>
      <c r="O145" s="552"/>
      <c r="P145" s="552"/>
    </row>
    <row r="146" spans="1:16" hidden="1">
      <c r="A146" s="381"/>
      <c r="B146" s="608">
        <f t="shared" si="9"/>
        <v>45</v>
      </c>
      <c r="C146" s="561">
        <v>78.89</v>
      </c>
      <c r="D146" s="271">
        <v>80.05</v>
      </c>
      <c r="E146" s="561">
        <v>81.52</v>
      </c>
      <c r="F146" s="271">
        <v>106.74000000000001</v>
      </c>
      <c r="G146" s="561">
        <v>108.45</v>
      </c>
      <c r="H146" s="271">
        <v>109.74000000000001</v>
      </c>
      <c r="I146" s="611"/>
      <c r="J146" s="611"/>
      <c r="K146" s="615"/>
      <c r="L146" s="552"/>
      <c r="M146" s="552"/>
      <c r="N146" s="552"/>
      <c r="O146" s="552"/>
      <c r="P146" s="552"/>
    </row>
    <row r="147" spans="1:16" hidden="1">
      <c r="A147" s="381"/>
      <c r="B147" s="608">
        <f t="shared" si="9"/>
        <v>46</v>
      </c>
      <c r="C147" s="561">
        <v>80.16</v>
      </c>
      <c r="D147" s="271">
        <v>81.34</v>
      </c>
      <c r="E147" s="561">
        <v>83</v>
      </c>
      <c r="F147" s="271">
        <v>108.26</v>
      </c>
      <c r="G147" s="561">
        <v>110.01</v>
      </c>
      <c r="H147" s="271">
        <v>111.31</v>
      </c>
      <c r="I147" s="611"/>
      <c r="J147" s="611"/>
      <c r="K147" s="615"/>
      <c r="L147" s="552"/>
      <c r="M147" s="552"/>
      <c r="N147" s="552"/>
      <c r="O147" s="552"/>
      <c r="P147" s="552"/>
    </row>
    <row r="148" spans="1:16" hidden="1">
      <c r="A148" s="381"/>
      <c r="B148" s="608">
        <f t="shared" si="9"/>
        <v>47</v>
      </c>
      <c r="C148" s="561">
        <v>81.400000000000006</v>
      </c>
      <c r="D148" s="271">
        <v>82.59</v>
      </c>
      <c r="E148" s="561">
        <v>84.28</v>
      </c>
      <c r="F148" s="271">
        <v>109.93</v>
      </c>
      <c r="G148" s="561">
        <v>111.69</v>
      </c>
      <c r="H148" s="271">
        <v>113.03</v>
      </c>
      <c r="I148" s="611"/>
      <c r="J148" s="611"/>
      <c r="K148" s="615"/>
      <c r="L148" s="552"/>
      <c r="M148" s="552"/>
      <c r="N148" s="552"/>
      <c r="O148" s="552"/>
      <c r="P148" s="552"/>
    </row>
    <row r="149" spans="1:16" hidden="1">
      <c r="A149" s="381"/>
      <c r="B149" s="608">
        <f t="shared" si="9"/>
        <v>48</v>
      </c>
      <c r="C149" s="561">
        <v>82.47</v>
      </c>
      <c r="D149" s="271">
        <v>83.67</v>
      </c>
      <c r="E149" s="561">
        <v>85.44</v>
      </c>
      <c r="F149" s="271">
        <v>111.59</v>
      </c>
      <c r="G149" s="561">
        <v>113.39</v>
      </c>
      <c r="H149" s="271">
        <v>114.72</v>
      </c>
      <c r="I149" s="611"/>
      <c r="J149" s="611"/>
      <c r="K149" s="615"/>
      <c r="L149" s="552"/>
      <c r="M149" s="552"/>
      <c r="N149" s="552"/>
      <c r="O149" s="552"/>
      <c r="P149" s="552"/>
    </row>
    <row r="150" spans="1:16" hidden="1">
      <c r="A150" s="381"/>
      <c r="B150" s="608">
        <f t="shared" si="9"/>
        <v>49</v>
      </c>
      <c r="C150" s="561">
        <v>83.850000000000009</v>
      </c>
      <c r="D150" s="271">
        <v>85.070000000000007</v>
      </c>
      <c r="E150" s="561">
        <v>86.62</v>
      </c>
      <c r="F150" s="271">
        <v>113.13</v>
      </c>
      <c r="G150" s="561">
        <v>114.96000000000001</v>
      </c>
      <c r="H150" s="271">
        <v>116.33</v>
      </c>
      <c r="I150" s="611"/>
      <c r="J150" s="611"/>
      <c r="K150" s="615"/>
      <c r="L150" s="552"/>
      <c r="M150" s="552"/>
      <c r="N150" s="552"/>
      <c r="O150" s="552"/>
      <c r="P150" s="552"/>
    </row>
    <row r="151" spans="1:16" hidden="1">
      <c r="A151" s="381"/>
      <c r="B151" s="608">
        <f t="shared" si="9"/>
        <v>50</v>
      </c>
      <c r="C151" s="561">
        <v>85.24</v>
      </c>
      <c r="D151" s="271">
        <v>86.47</v>
      </c>
      <c r="E151" s="561">
        <v>88.11</v>
      </c>
      <c r="F151" s="271">
        <v>114.94</v>
      </c>
      <c r="G151" s="561">
        <v>116.78</v>
      </c>
      <c r="H151" s="271">
        <v>118.17</v>
      </c>
      <c r="I151" s="611"/>
      <c r="J151" s="611"/>
      <c r="K151" s="615"/>
      <c r="L151" s="552"/>
      <c r="M151" s="552"/>
      <c r="N151" s="552"/>
      <c r="O151" s="552"/>
      <c r="P151" s="552"/>
    </row>
    <row r="152" spans="1:16" hidden="1">
      <c r="A152" s="381"/>
      <c r="B152" s="608">
        <f>+B151+2</f>
        <v>52</v>
      </c>
      <c r="C152" s="561">
        <v>87.83</v>
      </c>
      <c r="D152" s="271">
        <v>89.12</v>
      </c>
      <c r="E152" s="561">
        <v>90.72</v>
      </c>
      <c r="F152" s="271">
        <v>117.35000000000001</v>
      </c>
      <c r="G152" s="561">
        <v>119.23</v>
      </c>
      <c r="H152" s="271">
        <v>121.78</v>
      </c>
      <c r="I152" s="611"/>
      <c r="J152" s="611"/>
      <c r="K152" s="615"/>
      <c r="L152" s="552"/>
      <c r="M152" s="552"/>
      <c r="N152" s="552"/>
      <c r="O152" s="552"/>
      <c r="P152" s="552"/>
    </row>
    <row r="153" spans="1:16" hidden="1">
      <c r="A153" s="381"/>
      <c r="B153" s="608">
        <f t="shared" ref="B153:B176" si="10">+B152+2</f>
        <v>54</v>
      </c>
      <c r="C153" s="561">
        <v>90.27</v>
      </c>
      <c r="D153" s="271">
        <v>91.600000000000009</v>
      </c>
      <c r="E153" s="561">
        <v>93.25</v>
      </c>
      <c r="F153" s="271">
        <v>119.61</v>
      </c>
      <c r="G153" s="561">
        <v>121.54</v>
      </c>
      <c r="H153" s="271">
        <v>124.34</v>
      </c>
      <c r="I153" s="611"/>
      <c r="J153" s="611"/>
      <c r="K153" s="615"/>
      <c r="L153" s="552"/>
      <c r="M153" s="552"/>
      <c r="N153" s="552"/>
      <c r="O153" s="552"/>
      <c r="P153" s="552"/>
    </row>
    <row r="154" spans="1:16" hidden="1">
      <c r="A154" s="381"/>
      <c r="B154" s="608">
        <f t="shared" si="10"/>
        <v>56</v>
      </c>
      <c r="C154" s="561">
        <v>92.38</v>
      </c>
      <c r="D154" s="271">
        <v>93.73</v>
      </c>
      <c r="E154" s="561">
        <v>95.43</v>
      </c>
      <c r="F154" s="271">
        <v>122.08</v>
      </c>
      <c r="G154" s="561">
        <v>124.13000000000001</v>
      </c>
      <c r="H154" s="271">
        <v>127.86</v>
      </c>
      <c r="I154" s="611"/>
      <c r="J154" s="611"/>
      <c r="K154" s="615"/>
      <c r="L154" s="552"/>
      <c r="M154" s="552"/>
      <c r="N154" s="552"/>
      <c r="O154" s="552"/>
      <c r="P154" s="552"/>
    </row>
    <row r="155" spans="1:16" hidden="1">
      <c r="A155" s="381"/>
      <c r="B155" s="608">
        <f t="shared" si="10"/>
        <v>58</v>
      </c>
      <c r="C155" s="561">
        <v>98.69</v>
      </c>
      <c r="D155" s="271">
        <v>102.02</v>
      </c>
      <c r="E155" s="561">
        <v>104.65</v>
      </c>
      <c r="F155" s="271">
        <v>124.56</v>
      </c>
      <c r="G155" s="561">
        <v>127.43</v>
      </c>
      <c r="H155" s="271">
        <v>131.19</v>
      </c>
      <c r="I155" s="611"/>
      <c r="J155" s="611"/>
      <c r="K155" s="615"/>
      <c r="L155" s="552"/>
      <c r="M155" s="552"/>
      <c r="N155" s="552"/>
      <c r="O155" s="552"/>
      <c r="P155" s="552"/>
    </row>
    <row r="156" spans="1:16" hidden="1">
      <c r="A156" s="381"/>
      <c r="B156" s="608">
        <f t="shared" si="10"/>
        <v>60</v>
      </c>
      <c r="C156" s="561">
        <v>100.73</v>
      </c>
      <c r="D156" s="271">
        <v>103.36</v>
      </c>
      <c r="E156" s="561">
        <v>105.69</v>
      </c>
      <c r="F156" s="271">
        <v>126.75</v>
      </c>
      <c r="G156" s="561">
        <v>129.69</v>
      </c>
      <c r="H156" s="271">
        <v>133.80000000000001</v>
      </c>
      <c r="I156" s="611"/>
      <c r="J156" s="611"/>
      <c r="K156" s="615"/>
      <c r="L156" s="552"/>
      <c r="M156" s="552"/>
      <c r="N156" s="552"/>
      <c r="O156" s="552"/>
      <c r="P156" s="552"/>
    </row>
    <row r="157" spans="1:16" hidden="1">
      <c r="A157" s="381"/>
      <c r="B157" s="608">
        <f t="shared" si="10"/>
        <v>62</v>
      </c>
      <c r="C157" s="561">
        <v>101.88</v>
      </c>
      <c r="D157" s="271">
        <v>104.4</v>
      </c>
      <c r="E157" s="561">
        <v>106.73</v>
      </c>
      <c r="F157" s="271">
        <v>129.5</v>
      </c>
      <c r="G157" s="561">
        <v>132.52000000000001</v>
      </c>
      <c r="H157" s="271">
        <v>137.26</v>
      </c>
      <c r="I157" s="611"/>
      <c r="J157" s="611"/>
      <c r="K157" s="615"/>
      <c r="L157" s="552"/>
      <c r="M157" s="552"/>
      <c r="N157" s="552"/>
      <c r="O157" s="552"/>
      <c r="P157" s="552"/>
    </row>
    <row r="158" spans="1:16" hidden="1">
      <c r="A158" s="381"/>
      <c r="B158" s="608">
        <f t="shared" si="10"/>
        <v>64</v>
      </c>
      <c r="C158" s="561">
        <v>102.92</v>
      </c>
      <c r="D158" s="271">
        <v>105.43</v>
      </c>
      <c r="E158" s="561">
        <v>107.76</v>
      </c>
      <c r="F158" s="271">
        <v>131.9</v>
      </c>
      <c r="G158" s="561">
        <v>134.08000000000001</v>
      </c>
      <c r="H158" s="271">
        <v>139.19</v>
      </c>
      <c r="I158" s="611"/>
      <c r="J158" s="611"/>
      <c r="K158" s="615"/>
      <c r="L158" s="552"/>
      <c r="M158" s="552"/>
      <c r="N158" s="552"/>
      <c r="O158" s="552"/>
      <c r="P158" s="552"/>
    </row>
    <row r="159" spans="1:16" hidden="1">
      <c r="A159" s="381"/>
      <c r="B159" s="608">
        <f t="shared" si="10"/>
        <v>66</v>
      </c>
      <c r="C159" s="561">
        <v>103.96000000000001</v>
      </c>
      <c r="D159" s="271">
        <v>106.47</v>
      </c>
      <c r="E159" s="561">
        <v>108.8</v>
      </c>
      <c r="F159" s="271">
        <v>134.05000000000001</v>
      </c>
      <c r="G159" s="561">
        <v>137</v>
      </c>
      <c r="H159" s="271">
        <v>142.25</v>
      </c>
      <c r="I159" s="611"/>
      <c r="J159" s="611"/>
      <c r="K159" s="615"/>
      <c r="L159" s="552"/>
      <c r="M159" s="552"/>
      <c r="N159" s="552"/>
      <c r="O159" s="552"/>
      <c r="P159" s="552"/>
    </row>
    <row r="160" spans="1:16" hidden="1">
      <c r="A160" s="381"/>
      <c r="B160" s="608">
        <f t="shared" si="10"/>
        <v>68</v>
      </c>
      <c r="C160" s="561">
        <v>105</v>
      </c>
      <c r="D160" s="271">
        <v>107.5</v>
      </c>
      <c r="E160" s="561">
        <v>109.83</v>
      </c>
      <c r="F160" s="271">
        <v>136.44999999999999</v>
      </c>
      <c r="G160" s="561">
        <v>138.63</v>
      </c>
      <c r="H160" s="271">
        <v>145.56</v>
      </c>
      <c r="I160" s="611"/>
      <c r="J160" s="611"/>
      <c r="K160" s="615"/>
      <c r="L160" s="552"/>
      <c r="M160" s="552"/>
      <c r="N160" s="552"/>
      <c r="O160" s="552"/>
      <c r="P160" s="552"/>
    </row>
    <row r="161" spans="1:16" hidden="1">
      <c r="A161" s="381"/>
      <c r="B161" s="608">
        <f t="shared" si="10"/>
        <v>70</v>
      </c>
      <c r="C161" s="561">
        <v>106.04</v>
      </c>
      <c r="D161" s="271">
        <v>108.53</v>
      </c>
      <c r="E161" s="561">
        <v>110.87</v>
      </c>
      <c r="F161" s="271">
        <v>139.19</v>
      </c>
      <c r="G161" s="561">
        <v>141.44</v>
      </c>
      <c r="H161" s="271">
        <v>147.9</v>
      </c>
      <c r="I161" s="611"/>
      <c r="J161" s="611"/>
      <c r="K161" s="615"/>
      <c r="L161" s="552"/>
      <c r="M161" s="552"/>
      <c r="N161" s="552"/>
      <c r="O161" s="552"/>
      <c r="P161" s="552"/>
    </row>
    <row r="162" spans="1:16" hidden="1">
      <c r="A162" s="381"/>
      <c r="B162" s="608">
        <f t="shared" si="10"/>
        <v>72</v>
      </c>
      <c r="C162" s="561">
        <v>107.07000000000001</v>
      </c>
      <c r="D162" s="271">
        <v>109.56</v>
      </c>
      <c r="E162" s="561">
        <v>111.9</v>
      </c>
      <c r="F162" s="271">
        <v>142.37</v>
      </c>
      <c r="G162" s="561">
        <v>143.72999999999999</v>
      </c>
      <c r="H162" s="271">
        <v>152.77000000000001</v>
      </c>
      <c r="I162" s="611"/>
      <c r="J162" s="611"/>
      <c r="K162" s="615"/>
      <c r="L162" s="552"/>
      <c r="M162" s="552"/>
      <c r="N162" s="552"/>
      <c r="O162" s="552"/>
      <c r="P162" s="552"/>
    </row>
    <row r="163" spans="1:16" hidden="1">
      <c r="A163" s="381"/>
      <c r="B163" s="608">
        <f t="shared" si="10"/>
        <v>74</v>
      </c>
      <c r="C163" s="561">
        <v>108.11</v>
      </c>
      <c r="D163" s="271">
        <v>110.60000000000001</v>
      </c>
      <c r="E163" s="561">
        <v>112.94</v>
      </c>
      <c r="F163" s="271">
        <v>145.06</v>
      </c>
      <c r="G163" s="561">
        <v>146.44</v>
      </c>
      <c r="H163" s="271">
        <v>156.86000000000001</v>
      </c>
      <c r="I163" s="611"/>
      <c r="J163" s="611"/>
      <c r="K163" s="615"/>
      <c r="L163" s="552"/>
      <c r="M163" s="552"/>
      <c r="N163" s="552"/>
      <c r="O163" s="552"/>
      <c r="P163" s="552"/>
    </row>
    <row r="164" spans="1:16" hidden="1">
      <c r="A164" s="381"/>
      <c r="B164" s="608">
        <f t="shared" si="10"/>
        <v>76</v>
      </c>
      <c r="C164" s="561">
        <v>109.15</v>
      </c>
      <c r="D164" s="271">
        <v>111.63</v>
      </c>
      <c r="E164" s="561">
        <v>113.97</v>
      </c>
      <c r="F164" s="271">
        <v>148.43</v>
      </c>
      <c r="G164" s="561">
        <v>149.84</v>
      </c>
      <c r="H164" s="271">
        <v>160.97</v>
      </c>
      <c r="I164" s="611"/>
      <c r="J164" s="611"/>
      <c r="K164" s="615"/>
      <c r="L164" s="552"/>
      <c r="M164" s="552"/>
      <c r="N164" s="552"/>
      <c r="O164" s="552"/>
      <c r="P164" s="552"/>
    </row>
    <row r="165" spans="1:16" hidden="1">
      <c r="A165" s="381"/>
      <c r="B165" s="608">
        <f t="shared" si="10"/>
        <v>78</v>
      </c>
      <c r="C165" s="561">
        <v>110.19</v>
      </c>
      <c r="D165" s="271">
        <v>112.67</v>
      </c>
      <c r="E165" s="561">
        <v>115.01</v>
      </c>
      <c r="F165" s="271">
        <v>149.47999999999999</v>
      </c>
      <c r="G165" s="561">
        <v>150.99</v>
      </c>
      <c r="H165" s="271">
        <v>163.79</v>
      </c>
      <c r="I165" s="611"/>
      <c r="J165" s="611"/>
      <c r="K165" s="615"/>
      <c r="L165" s="552"/>
      <c r="M165" s="552"/>
      <c r="N165" s="552"/>
      <c r="O165" s="552"/>
      <c r="P165" s="552"/>
    </row>
    <row r="166" spans="1:16" hidden="1">
      <c r="A166" s="381"/>
      <c r="B166" s="608">
        <f t="shared" si="10"/>
        <v>80</v>
      </c>
      <c r="C166" s="561">
        <v>111.23</v>
      </c>
      <c r="D166" s="271">
        <v>113.7</v>
      </c>
      <c r="E166" s="561">
        <v>116.04</v>
      </c>
      <c r="F166" s="271">
        <v>152.84</v>
      </c>
      <c r="G166" s="561">
        <v>154.30000000000001</v>
      </c>
      <c r="H166" s="271">
        <v>167.73</v>
      </c>
      <c r="I166" s="611"/>
      <c r="J166" s="611"/>
      <c r="K166" s="615"/>
      <c r="L166" s="552"/>
      <c r="M166" s="552"/>
      <c r="N166" s="552"/>
      <c r="O166" s="552"/>
      <c r="P166" s="552"/>
    </row>
    <row r="167" spans="1:16" hidden="1">
      <c r="A167" s="381"/>
      <c r="B167" s="608">
        <f t="shared" si="10"/>
        <v>82</v>
      </c>
      <c r="C167" s="561">
        <v>112.27</v>
      </c>
      <c r="D167" s="271">
        <v>114.74000000000001</v>
      </c>
      <c r="E167" s="561">
        <v>117.08</v>
      </c>
      <c r="F167" s="271">
        <v>155.67000000000002</v>
      </c>
      <c r="G167" s="561">
        <v>157.15</v>
      </c>
      <c r="H167" s="271">
        <v>171</v>
      </c>
      <c r="I167" s="611"/>
      <c r="J167" s="611"/>
      <c r="K167" s="615"/>
      <c r="L167" s="552"/>
      <c r="M167" s="552"/>
      <c r="N167" s="552"/>
      <c r="O167" s="552"/>
      <c r="P167" s="552"/>
    </row>
    <row r="168" spans="1:16" hidden="1">
      <c r="A168" s="381"/>
      <c r="B168" s="608">
        <f t="shared" si="10"/>
        <v>84</v>
      </c>
      <c r="C168" s="561">
        <v>113.31</v>
      </c>
      <c r="D168" s="271">
        <v>115.77</v>
      </c>
      <c r="E168" s="561">
        <v>118.11</v>
      </c>
      <c r="F168" s="271">
        <v>158.44</v>
      </c>
      <c r="G168" s="561">
        <v>159.94</v>
      </c>
      <c r="H168" s="271">
        <v>174.20000000000002</v>
      </c>
      <c r="I168" s="611"/>
      <c r="J168" s="611"/>
      <c r="K168" s="615"/>
      <c r="L168" s="552"/>
      <c r="M168" s="552"/>
      <c r="N168" s="552"/>
      <c r="O168" s="552"/>
      <c r="P168" s="552"/>
    </row>
    <row r="169" spans="1:16" hidden="1">
      <c r="A169" s="381"/>
      <c r="B169" s="608">
        <f t="shared" si="10"/>
        <v>86</v>
      </c>
      <c r="C169" s="561">
        <v>114.35000000000001</v>
      </c>
      <c r="D169" s="271">
        <v>116.81</v>
      </c>
      <c r="E169" s="561">
        <v>119.15</v>
      </c>
      <c r="F169" s="271">
        <v>161.99</v>
      </c>
      <c r="G169" s="561">
        <v>163.53</v>
      </c>
      <c r="H169" s="271">
        <v>177.29</v>
      </c>
      <c r="I169" s="611"/>
      <c r="J169" s="611"/>
      <c r="K169" s="615"/>
      <c r="L169" s="552"/>
      <c r="M169" s="552"/>
      <c r="N169" s="552"/>
      <c r="O169" s="552"/>
      <c r="P169" s="552"/>
    </row>
    <row r="170" spans="1:16" hidden="1">
      <c r="A170" s="381"/>
      <c r="B170" s="608">
        <f t="shared" si="10"/>
        <v>88</v>
      </c>
      <c r="C170" s="561">
        <v>115.39</v>
      </c>
      <c r="D170" s="271">
        <v>117.85000000000001</v>
      </c>
      <c r="E170" s="561">
        <v>120.19</v>
      </c>
      <c r="F170" s="271">
        <v>164.67000000000002</v>
      </c>
      <c r="G170" s="561">
        <v>166.23</v>
      </c>
      <c r="H170" s="271">
        <v>180.61</v>
      </c>
      <c r="I170" s="611"/>
      <c r="J170" s="611"/>
      <c r="K170" s="615"/>
      <c r="L170" s="552"/>
      <c r="M170" s="552"/>
      <c r="N170" s="552"/>
      <c r="O170" s="552"/>
      <c r="P170" s="552"/>
    </row>
    <row r="171" spans="1:16" hidden="1">
      <c r="A171" s="381"/>
      <c r="B171" s="608">
        <f t="shared" si="10"/>
        <v>90</v>
      </c>
      <c r="C171" s="561">
        <v>116.42</v>
      </c>
      <c r="D171" s="271">
        <v>118.88</v>
      </c>
      <c r="E171" s="561">
        <v>121.22</v>
      </c>
      <c r="F171" s="271">
        <v>167.29</v>
      </c>
      <c r="G171" s="561">
        <v>168.89000000000001</v>
      </c>
      <c r="H171" s="271">
        <v>183.64000000000001</v>
      </c>
      <c r="I171" s="611"/>
      <c r="J171" s="611"/>
      <c r="K171" s="615"/>
      <c r="L171" s="552"/>
      <c r="M171" s="552"/>
      <c r="N171" s="552"/>
      <c r="O171" s="552"/>
      <c r="P171" s="552"/>
    </row>
    <row r="172" spans="1:16" hidden="1">
      <c r="A172" s="381"/>
      <c r="B172" s="608">
        <f t="shared" si="10"/>
        <v>92</v>
      </c>
      <c r="C172" s="561">
        <v>117.46000000000001</v>
      </c>
      <c r="D172" s="271">
        <v>119.92</v>
      </c>
      <c r="E172" s="561">
        <v>122.26</v>
      </c>
      <c r="F172" s="271">
        <v>170.43</v>
      </c>
      <c r="G172" s="561">
        <v>172.06</v>
      </c>
      <c r="H172" s="271">
        <v>186.97</v>
      </c>
      <c r="I172" s="611"/>
      <c r="J172" s="611"/>
      <c r="K172" s="615"/>
      <c r="L172" s="552"/>
      <c r="M172" s="552"/>
      <c r="N172" s="552"/>
      <c r="O172" s="552"/>
      <c r="P172" s="552"/>
    </row>
    <row r="173" spans="1:16" hidden="1">
      <c r="A173" s="381"/>
      <c r="B173" s="608">
        <f t="shared" si="10"/>
        <v>94</v>
      </c>
      <c r="C173" s="561">
        <v>118.5</v>
      </c>
      <c r="D173" s="271">
        <v>120.95</v>
      </c>
      <c r="E173" s="561">
        <v>123.29</v>
      </c>
      <c r="F173" s="271">
        <v>173.12</v>
      </c>
      <c r="G173" s="561">
        <v>174.78</v>
      </c>
      <c r="H173" s="271">
        <v>190</v>
      </c>
      <c r="I173" s="611"/>
      <c r="J173" s="611"/>
      <c r="K173" s="615"/>
      <c r="L173" s="552"/>
      <c r="M173" s="552"/>
      <c r="N173" s="552"/>
      <c r="O173" s="552"/>
      <c r="P173" s="552"/>
    </row>
    <row r="174" spans="1:16" hidden="1">
      <c r="A174" s="381"/>
      <c r="B174" s="608">
        <f t="shared" si="10"/>
        <v>96</v>
      </c>
      <c r="C174" s="561">
        <v>119.54</v>
      </c>
      <c r="D174" s="271">
        <v>121.99000000000001</v>
      </c>
      <c r="E174" s="561">
        <v>125.02</v>
      </c>
      <c r="F174" s="271">
        <v>176.03</v>
      </c>
      <c r="G174" s="561">
        <v>177.71</v>
      </c>
      <c r="H174" s="271">
        <v>193.13</v>
      </c>
      <c r="I174" s="611"/>
      <c r="J174" s="611"/>
      <c r="K174" s="615"/>
      <c r="L174" s="552"/>
      <c r="M174" s="552"/>
      <c r="N174" s="552"/>
      <c r="O174" s="552"/>
      <c r="P174" s="552"/>
    </row>
    <row r="175" spans="1:16" hidden="1">
      <c r="A175" s="381"/>
      <c r="B175" s="608">
        <f t="shared" si="10"/>
        <v>98</v>
      </c>
      <c r="C175" s="561">
        <v>120.58</v>
      </c>
      <c r="D175" s="271">
        <v>123.02</v>
      </c>
      <c r="E175" s="561">
        <v>127.55</v>
      </c>
      <c r="F175" s="271">
        <v>179.11</v>
      </c>
      <c r="G175" s="561">
        <v>180.82</v>
      </c>
      <c r="H175" s="271">
        <v>196.11</v>
      </c>
      <c r="I175" s="611"/>
      <c r="J175" s="611"/>
      <c r="K175" s="615"/>
      <c r="L175" s="552"/>
      <c r="M175" s="552"/>
      <c r="N175" s="552"/>
      <c r="O175" s="552"/>
      <c r="P175" s="552"/>
    </row>
    <row r="176" spans="1:16" hidden="1">
      <c r="A176" s="381"/>
      <c r="B176" s="608">
        <f t="shared" si="10"/>
        <v>100</v>
      </c>
      <c r="C176" s="561">
        <v>121.62</v>
      </c>
      <c r="D176" s="271">
        <v>124.06</v>
      </c>
      <c r="E176" s="561">
        <v>130.15</v>
      </c>
      <c r="F176" s="271">
        <v>181.66</v>
      </c>
      <c r="G176" s="561">
        <v>183.4</v>
      </c>
      <c r="H176" s="271">
        <v>199.43</v>
      </c>
      <c r="I176" s="611"/>
      <c r="J176" s="611"/>
      <c r="K176" s="615"/>
      <c r="L176" s="552"/>
      <c r="M176" s="552"/>
      <c r="N176" s="552"/>
      <c r="O176" s="552"/>
      <c r="P176" s="552"/>
    </row>
    <row r="177" spans="1:16" hidden="1">
      <c r="A177" s="381"/>
      <c r="B177" s="608">
        <f>+B176+5</f>
        <v>105</v>
      </c>
      <c r="C177" s="561">
        <v>122.66</v>
      </c>
      <c r="D177" s="271">
        <v>125.09</v>
      </c>
      <c r="E177" s="561">
        <v>132.72</v>
      </c>
      <c r="F177" s="271">
        <v>182.71</v>
      </c>
      <c r="G177" s="561">
        <v>185.29</v>
      </c>
      <c r="H177" s="271">
        <v>205.12</v>
      </c>
      <c r="I177" s="611"/>
      <c r="J177" s="611"/>
      <c r="K177" s="615"/>
      <c r="L177" s="552"/>
      <c r="M177" s="552"/>
      <c r="N177" s="552"/>
      <c r="O177" s="552"/>
      <c r="P177" s="552"/>
    </row>
    <row r="178" spans="1:16" hidden="1">
      <c r="A178" s="381"/>
      <c r="B178" s="608">
        <f t="shared" ref="B178:B186" si="11">+B177+5</f>
        <v>110</v>
      </c>
      <c r="C178" s="561">
        <v>123.66</v>
      </c>
      <c r="D178" s="271">
        <v>126.63000000000001</v>
      </c>
      <c r="E178" s="561">
        <v>137.47999999999999</v>
      </c>
      <c r="F178" s="271">
        <v>186.06</v>
      </c>
      <c r="G178" s="561">
        <v>193.20000000000002</v>
      </c>
      <c r="H178" s="271">
        <v>213.26</v>
      </c>
      <c r="I178" s="611"/>
      <c r="J178" s="611"/>
      <c r="K178" s="615"/>
      <c r="L178" s="552"/>
      <c r="M178" s="552"/>
      <c r="N178" s="552"/>
      <c r="O178" s="552"/>
      <c r="P178" s="552"/>
    </row>
    <row r="179" spans="1:16" hidden="1">
      <c r="A179" s="381"/>
      <c r="B179" s="608">
        <f t="shared" si="11"/>
        <v>115</v>
      </c>
      <c r="C179" s="561">
        <v>124.66</v>
      </c>
      <c r="D179" s="271">
        <v>132.04</v>
      </c>
      <c r="E179" s="561">
        <v>143.08000000000001</v>
      </c>
      <c r="F179" s="271">
        <v>193.38</v>
      </c>
      <c r="G179" s="561">
        <v>201.39000000000001</v>
      </c>
      <c r="H179" s="271">
        <v>222</v>
      </c>
      <c r="I179" s="611"/>
      <c r="J179" s="611"/>
      <c r="K179" s="615"/>
      <c r="L179" s="552"/>
      <c r="M179" s="552"/>
      <c r="N179" s="552"/>
      <c r="O179" s="552"/>
      <c r="P179" s="552"/>
    </row>
    <row r="180" spans="1:16" hidden="1">
      <c r="A180" s="381"/>
      <c r="B180" s="608">
        <f t="shared" si="11"/>
        <v>120</v>
      </c>
      <c r="C180" s="561">
        <v>127.75</v>
      </c>
      <c r="D180" s="271">
        <v>136.28</v>
      </c>
      <c r="E180" s="561">
        <v>149.52000000000001</v>
      </c>
      <c r="F180" s="271">
        <v>200.70000000000002</v>
      </c>
      <c r="G180" s="561">
        <v>209.19</v>
      </c>
      <c r="H180" s="271">
        <v>230.52</v>
      </c>
      <c r="I180" s="611"/>
      <c r="J180" s="611"/>
      <c r="K180" s="615"/>
      <c r="L180" s="552"/>
      <c r="M180" s="552"/>
      <c r="N180" s="552"/>
      <c r="O180" s="552"/>
      <c r="P180" s="552"/>
    </row>
    <row r="181" spans="1:16" hidden="1">
      <c r="A181" s="381"/>
      <c r="B181" s="608">
        <f t="shared" si="11"/>
        <v>125</v>
      </c>
      <c r="C181" s="561">
        <v>130.72999999999999</v>
      </c>
      <c r="D181" s="271">
        <v>141.47</v>
      </c>
      <c r="E181" s="561">
        <v>155.13</v>
      </c>
      <c r="F181" s="271">
        <v>208.03</v>
      </c>
      <c r="G181" s="561">
        <v>217.26</v>
      </c>
      <c r="H181" s="271">
        <v>238.87</v>
      </c>
      <c r="I181" s="611"/>
      <c r="J181" s="611"/>
      <c r="K181" s="615"/>
      <c r="L181" s="552"/>
      <c r="M181" s="552"/>
      <c r="N181" s="552"/>
      <c r="O181" s="552"/>
      <c r="P181" s="552"/>
    </row>
    <row r="182" spans="1:16" hidden="1">
      <c r="A182" s="381"/>
      <c r="B182" s="608">
        <f t="shared" si="11"/>
        <v>130</v>
      </c>
      <c r="C182" s="561">
        <v>133.42000000000002</v>
      </c>
      <c r="D182" s="271">
        <v>145.13</v>
      </c>
      <c r="E182" s="561">
        <v>161.28</v>
      </c>
      <c r="F182" s="271">
        <v>215.42000000000002</v>
      </c>
      <c r="G182" s="561">
        <v>224.29</v>
      </c>
      <c r="H182" s="271">
        <v>246.25</v>
      </c>
      <c r="I182" s="611"/>
      <c r="J182" s="611"/>
      <c r="K182" s="615"/>
      <c r="L182" s="552"/>
      <c r="M182" s="552"/>
      <c r="N182" s="552"/>
      <c r="O182" s="552"/>
      <c r="P182" s="552"/>
    </row>
    <row r="183" spans="1:16" hidden="1">
      <c r="A183" s="381"/>
      <c r="B183" s="608">
        <f t="shared" si="11"/>
        <v>135</v>
      </c>
      <c r="C183" s="561">
        <v>136.30000000000001</v>
      </c>
      <c r="D183" s="271">
        <v>149.27000000000001</v>
      </c>
      <c r="E183" s="561">
        <v>167.11</v>
      </c>
      <c r="F183" s="271">
        <v>221.3</v>
      </c>
      <c r="G183" s="561">
        <v>229.11</v>
      </c>
      <c r="H183" s="271">
        <v>253.06</v>
      </c>
      <c r="I183" s="611"/>
      <c r="J183" s="611"/>
      <c r="K183" s="615"/>
      <c r="L183" s="552"/>
      <c r="M183" s="552"/>
      <c r="N183" s="552"/>
      <c r="O183" s="552"/>
      <c r="P183" s="552"/>
    </row>
    <row r="184" spans="1:16" hidden="1">
      <c r="A184" s="381"/>
      <c r="B184" s="608">
        <f t="shared" si="11"/>
        <v>140</v>
      </c>
      <c r="C184" s="561">
        <v>139.12</v>
      </c>
      <c r="D184" s="271">
        <v>152.55000000000001</v>
      </c>
      <c r="E184" s="561">
        <v>172.09</v>
      </c>
      <c r="F184" s="271">
        <v>228.39000000000001</v>
      </c>
      <c r="G184" s="561">
        <v>236.12</v>
      </c>
      <c r="H184" s="271">
        <v>261.09000000000003</v>
      </c>
      <c r="I184" s="611"/>
      <c r="J184" s="611"/>
      <c r="K184" s="615"/>
      <c r="L184" s="552"/>
      <c r="M184" s="552"/>
      <c r="N184" s="552"/>
      <c r="O184" s="552"/>
      <c r="P184" s="552"/>
    </row>
    <row r="185" spans="1:16" hidden="1">
      <c r="A185" s="381"/>
      <c r="B185" s="608">
        <f t="shared" si="11"/>
        <v>145</v>
      </c>
      <c r="C185" s="561">
        <v>141.79</v>
      </c>
      <c r="D185" s="271">
        <v>156.22999999999999</v>
      </c>
      <c r="E185" s="561">
        <v>176.83</v>
      </c>
      <c r="F185" s="271">
        <v>238.39000000000001</v>
      </c>
      <c r="G185" s="561">
        <v>242.65</v>
      </c>
      <c r="H185" s="271">
        <v>266.75</v>
      </c>
      <c r="I185" s="611"/>
      <c r="J185" s="611"/>
      <c r="K185" s="615"/>
      <c r="L185" s="552"/>
      <c r="M185" s="552"/>
      <c r="N185" s="552"/>
      <c r="O185" s="552"/>
      <c r="P185" s="552"/>
    </row>
    <row r="186" spans="1:16" hidden="1">
      <c r="A186" s="381"/>
      <c r="B186" s="608">
        <f t="shared" si="11"/>
        <v>150</v>
      </c>
      <c r="C186" s="561">
        <v>144.71</v>
      </c>
      <c r="D186" s="271">
        <v>159.55000000000001</v>
      </c>
      <c r="E186" s="561">
        <v>181.79</v>
      </c>
      <c r="F186" s="271">
        <v>243.29</v>
      </c>
      <c r="G186" s="561">
        <v>247.67000000000002</v>
      </c>
      <c r="H186" s="271">
        <v>270.19</v>
      </c>
      <c r="I186" s="611"/>
      <c r="J186" s="611"/>
      <c r="K186" s="615"/>
      <c r="L186" s="552"/>
      <c r="M186" s="552"/>
      <c r="N186" s="552"/>
      <c r="O186" s="552"/>
      <c r="P186" s="552"/>
    </row>
    <row r="187" spans="1:16" hidden="1">
      <c r="A187" s="381"/>
      <c r="B187" s="608">
        <v>151</v>
      </c>
      <c r="C187" s="561">
        <v>0.97</v>
      </c>
      <c r="D187" s="271">
        <v>1.07</v>
      </c>
      <c r="E187" s="561">
        <v>1.22</v>
      </c>
      <c r="F187" s="271">
        <v>1.6300000000000001</v>
      </c>
      <c r="G187" s="561">
        <v>1.6600000000000001</v>
      </c>
      <c r="H187" s="271">
        <v>1.81</v>
      </c>
      <c r="I187" s="611"/>
      <c r="J187" s="611"/>
      <c r="K187" s="615"/>
      <c r="L187" s="552"/>
      <c r="M187" s="552"/>
      <c r="N187" s="552"/>
      <c r="O187" s="552"/>
      <c r="P187" s="552"/>
    </row>
    <row r="188" spans="1:16" hidden="1">
      <c r="A188" s="381"/>
      <c r="B188" s="616" t="s">
        <v>758</v>
      </c>
      <c r="C188" s="617">
        <v>144.71</v>
      </c>
      <c r="D188" s="273">
        <v>159.55000000000001</v>
      </c>
      <c r="E188" s="617">
        <v>181.79</v>
      </c>
      <c r="F188" s="273">
        <v>243.29</v>
      </c>
      <c r="G188" s="617">
        <v>247.67000000000002</v>
      </c>
      <c r="H188" s="273">
        <v>270.19</v>
      </c>
      <c r="I188" s="611"/>
      <c r="J188" s="611"/>
      <c r="K188" s="615"/>
      <c r="L188" s="552"/>
      <c r="M188" s="552"/>
      <c r="N188" s="552"/>
      <c r="O188" s="552"/>
      <c r="P188" s="552"/>
    </row>
    <row r="189" spans="1:16" hidden="1">
      <c r="A189" s="381"/>
      <c r="B189" s="608">
        <v>200</v>
      </c>
      <c r="C189" s="561">
        <v>0.96</v>
      </c>
      <c r="D189" s="271">
        <v>1.02</v>
      </c>
      <c r="E189" s="561">
        <v>1.1500000000000001</v>
      </c>
      <c r="F189" s="271">
        <v>1.53</v>
      </c>
      <c r="G189" s="561">
        <v>1.6</v>
      </c>
      <c r="H189" s="271">
        <v>1.74</v>
      </c>
      <c r="I189" s="571"/>
      <c r="J189" s="611"/>
      <c r="K189" s="274"/>
      <c r="L189" s="552"/>
      <c r="M189" s="552"/>
      <c r="N189" s="552"/>
      <c r="O189" s="552"/>
      <c r="P189" s="552"/>
    </row>
    <row r="190" spans="1:16" hidden="1">
      <c r="A190" s="381"/>
      <c r="B190" s="616" t="s">
        <v>758</v>
      </c>
      <c r="C190" s="617">
        <v>193.03</v>
      </c>
      <c r="D190" s="273">
        <v>212.93</v>
      </c>
      <c r="E190" s="617">
        <v>242.78</v>
      </c>
      <c r="F190" s="273">
        <v>324.37</v>
      </c>
      <c r="G190" s="617">
        <v>330.34000000000003</v>
      </c>
      <c r="H190" s="273">
        <v>360.19</v>
      </c>
      <c r="I190" s="571"/>
      <c r="J190" s="571"/>
      <c r="K190" s="615"/>
      <c r="L190" s="552"/>
      <c r="M190" s="552"/>
      <c r="N190" s="552"/>
      <c r="O190" s="552"/>
      <c r="P190" s="552"/>
    </row>
    <row r="191" spans="1:16" hidden="1">
      <c r="A191" s="381"/>
      <c r="B191" s="608">
        <v>500</v>
      </c>
      <c r="C191" s="561">
        <v>0.81</v>
      </c>
      <c r="D191" s="271">
        <v>0.96</v>
      </c>
      <c r="E191" s="561">
        <v>1.1200000000000001</v>
      </c>
      <c r="F191" s="271">
        <v>1.42</v>
      </c>
      <c r="G191" s="561">
        <v>1.49</v>
      </c>
      <c r="H191" s="271">
        <v>1.69</v>
      </c>
      <c r="I191" s="571"/>
      <c r="J191" s="571"/>
      <c r="K191" s="615"/>
      <c r="L191" s="552"/>
      <c r="M191" s="552"/>
      <c r="N191" s="552"/>
      <c r="O191" s="552"/>
      <c r="P191" s="552"/>
    </row>
    <row r="192" spans="1:16" hidden="1">
      <c r="A192" s="381"/>
      <c r="B192" s="616" t="s">
        <v>758</v>
      </c>
      <c r="C192" s="617">
        <v>479.04</v>
      </c>
      <c r="D192" s="273">
        <v>508.98</v>
      </c>
      <c r="E192" s="617">
        <v>573.85</v>
      </c>
      <c r="F192" s="273">
        <v>763.47</v>
      </c>
      <c r="G192" s="617">
        <v>798.4</v>
      </c>
      <c r="H192" s="273">
        <v>868.26</v>
      </c>
      <c r="I192" s="571"/>
      <c r="J192" s="571"/>
      <c r="K192" s="615"/>
      <c r="L192" s="552"/>
      <c r="M192" s="552"/>
      <c r="N192" s="552"/>
      <c r="O192" s="552"/>
      <c r="P192" s="552"/>
    </row>
    <row r="193" spans="10:16" hidden="1">
      <c r="J193" s="618"/>
      <c r="K193" s="615"/>
      <c r="L193" s="552"/>
      <c r="M193" s="552"/>
      <c r="N193" s="552"/>
      <c r="O193" s="552"/>
      <c r="P193" s="552"/>
    </row>
    <row r="194" spans="10:16">
      <c r="J194" s="299"/>
      <c r="K194" s="299"/>
      <c r="L194" s="299"/>
      <c r="M194" s="299"/>
      <c r="N194" s="299"/>
      <c r="O194" s="299"/>
      <c r="P194" s="299"/>
    </row>
  </sheetData>
  <sheetProtection formatCells="0" formatColumns="0" formatRows="0"/>
  <mergeCells count="1">
    <mergeCell ref="B28:P28"/>
  </mergeCells>
  <pageMargins left="0.25" right="0.25" top="0.5" bottom="0.25" header="0.25" footer="0.25"/>
  <pageSetup scale="97"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dimension ref="A1:U196"/>
  <sheetViews>
    <sheetView showGridLines="0" topLeftCell="A25" zoomScaleNormal="100" workbookViewId="0">
      <selection activeCell="V35" sqref="V35"/>
    </sheetView>
  </sheetViews>
  <sheetFormatPr defaultRowHeight="15"/>
  <cols>
    <col min="1" max="1" width="1.7109375" customWidth="1"/>
    <col min="2" max="2" width="6" customWidth="1"/>
    <col min="3" max="9" width="7.7109375" customWidth="1"/>
    <col min="10" max="10" width="1.7109375" customWidth="1"/>
    <col min="11" max="11" width="6.42578125" customWidth="1"/>
    <col min="12" max="18" width="7.7109375" customWidth="1"/>
    <col min="257" max="257" width="1.7109375" customWidth="1"/>
    <col min="258" max="258" width="6" customWidth="1"/>
    <col min="259" max="265" width="7.7109375" customWidth="1"/>
    <col min="266" max="266" width="1.7109375" customWidth="1"/>
    <col min="267" max="267" width="6.42578125" customWidth="1"/>
    <col min="268" max="274" width="7.7109375" customWidth="1"/>
    <col min="513" max="513" width="1.7109375" customWidth="1"/>
    <col min="514" max="514" width="6" customWidth="1"/>
    <col min="515" max="521" width="7.7109375" customWidth="1"/>
    <col min="522" max="522" width="1.7109375" customWidth="1"/>
    <col min="523" max="523" width="6.42578125" customWidth="1"/>
    <col min="524" max="530" width="7.7109375" customWidth="1"/>
    <col min="769" max="769" width="1.7109375" customWidth="1"/>
    <col min="770" max="770" width="6" customWidth="1"/>
    <col min="771" max="777" width="7.7109375" customWidth="1"/>
    <col min="778" max="778" width="1.7109375" customWidth="1"/>
    <col min="779" max="779" width="6.42578125" customWidth="1"/>
    <col min="780" max="786" width="7.7109375" customWidth="1"/>
    <col min="1025" max="1025" width="1.7109375" customWidth="1"/>
    <col min="1026" max="1026" width="6" customWidth="1"/>
    <col min="1027" max="1033" width="7.7109375" customWidth="1"/>
    <col min="1034" max="1034" width="1.7109375" customWidth="1"/>
    <col min="1035" max="1035" width="6.42578125" customWidth="1"/>
    <col min="1036" max="1042" width="7.7109375" customWidth="1"/>
    <col min="1281" max="1281" width="1.7109375" customWidth="1"/>
    <col min="1282" max="1282" width="6" customWidth="1"/>
    <col min="1283" max="1289" width="7.7109375" customWidth="1"/>
    <col min="1290" max="1290" width="1.7109375" customWidth="1"/>
    <col min="1291" max="1291" width="6.42578125" customWidth="1"/>
    <col min="1292" max="1298" width="7.7109375" customWidth="1"/>
    <col min="1537" max="1537" width="1.7109375" customWidth="1"/>
    <col min="1538" max="1538" width="6" customWidth="1"/>
    <col min="1539" max="1545" width="7.7109375" customWidth="1"/>
    <col min="1546" max="1546" width="1.7109375" customWidth="1"/>
    <col min="1547" max="1547" width="6.42578125" customWidth="1"/>
    <col min="1548" max="1554" width="7.7109375" customWidth="1"/>
    <col min="1793" max="1793" width="1.7109375" customWidth="1"/>
    <col min="1794" max="1794" width="6" customWidth="1"/>
    <col min="1795" max="1801" width="7.7109375" customWidth="1"/>
    <col min="1802" max="1802" width="1.7109375" customWidth="1"/>
    <col min="1803" max="1803" width="6.42578125" customWidth="1"/>
    <col min="1804" max="1810" width="7.7109375" customWidth="1"/>
    <col min="2049" max="2049" width="1.7109375" customWidth="1"/>
    <col min="2050" max="2050" width="6" customWidth="1"/>
    <col min="2051" max="2057" width="7.7109375" customWidth="1"/>
    <col min="2058" max="2058" width="1.7109375" customWidth="1"/>
    <col min="2059" max="2059" width="6.42578125" customWidth="1"/>
    <col min="2060" max="2066" width="7.7109375" customWidth="1"/>
    <col min="2305" max="2305" width="1.7109375" customWidth="1"/>
    <col min="2306" max="2306" width="6" customWidth="1"/>
    <col min="2307" max="2313" width="7.7109375" customWidth="1"/>
    <col min="2314" max="2314" width="1.7109375" customWidth="1"/>
    <col min="2315" max="2315" width="6.42578125" customWidth="1"/>
    <col min="2316" max="2322" width="7.7109375" customWidth="1"/>
    <col min="2561" max="2561" width="1.7109375" customWidth="1"/>
    <col min="2562" max="2562" width="6" customWidth="1"/>
    <col min="2563" max="2569" width="7.7109375" customWidth="1"/>
    <col min="2570" max="2570" width="1.7109375" customWidth="1"/>
    <col min="2571" max="2571" width="6.42578125" customWidth="1"/>
    <col min="2572" max="2578" width="7.7109375" customWidth="1"/>
    <col min="2817" max="2817" width="1.7109375" customWidth="1"/>
    <col min="2818" max="2818" width="6" customWidth="1"/>
    <col min="2819" max="2825" width="7.7109375" customWidth="1"/>
    <col min="2826" max="2826" width="1.7109375" customWidth="1"/>
    <col min="2827" max="2827" width="6.42578125" customWidth="1"/>
    <col min="2828" max="2834" width="7.7109375" customWidth="1"/>
    <col min="3073" max="3073" width="1.7109375" customWidth="1"/>
    <col min="3074" max="3074" width="6" customWidth="1"/>
    <col min="3075" max="3081" width="7.7109375" customWidth="1"/>
    <col min="3082" max="3082" width="1.7109375" customWidth="1"/>
    <col min="3083" max="3083" width="6.42578125" customWidth="1"/>
    <col min="3084" max="3090" width="7.7109375" customWidth="1"/>
    <col min="3329" max="3329" width="1.7109375" customWidth="1"/>
    <col min="3330" max="3330" width="6" customWidth="1"/>
    <col min="3331" max="3337" width="7.7109375" customWidth="1"/>
    <col min="3338" max="3338" width="1.7109375" customWidth="1"/>
    <col min="3339" max="3339" width="6.42578125" customWidth="1"/>
    <col min="3340" max="3346" width="7.7109375" customWidth="1"/>
    <col min="3585" max="3585" width="1.7109375" customWidth="1"/>
    <col min="3586" max="3586" width="6" customWidth="1"/>
    <col min="3587" max="3593" width="7.7109375" customWidth="1"/>
    <col min="3594" max="3594" width="1.7109375" customWidth="1"/>
    <col min="3595" max="3595" width="6.42578125" customWidth="1"/>
    <col min="3596" max="3602" width="7.7109375" customWidth="1"/>
    <col min="3841" max="3841" width="1.7109375" customWidth="1"/>
    <col min="3842" max="3842" width="6" customWidth="1"/>
    <col min="3843" max="3849" width="7.7109375" customWidth="1"/>
    <col min="3850" max="3850" width="1.7109375" customWidth="1"/>
    <col min="3851" max="3851" width="6.42578125" customWidth="1"/>
    <col min="3852" max="3858" width="7.7109375" customWidth="1"/>
    <col min="4097" max="4097" width="1.7109375" customWidth="1"/>
    <col min="4098" max="4098" width="6" customWidth="1"/>
    <col min="4099" max="4105" width="7.7109375" customWidth="1"/>
    <col min="4106" max="4106" width="1.7109375" customWidth="1"/>
    <col min="4107" max="4107" width="6.42578125" customWidth="1"/>
    <col min="4108" max="4114" width="7.7109375" customWidth="1"/>
    <col min="4353" max="4353" width="1.7109375" customWidth="1"/>
    <col min="4354" max="4354" width="6" customWidth="1"/>
    <col min="4355" max="4361" width="7.7109375" customWidth="1"/>
    <col min="4362" max="4362" width="1.7109375" customWidth="1"/>
    <col min="4363" max="4363" width="6.42578125" customWidth="1"/>
    <col min="4364" max="4370" width="7.7109375" customWidth="1"/>
    <col min="4609" max="4609" width="1.7109375" customWidth="1"/>
    <col min="4610" max="4610" width="6" customWidth="1"/>
    <col min="4611" max="4617" width="7.7109375" customWidth="1"/>
    <col min="4618" max="4618" width="1.7109375" customWidth="1"/>
    <col min="4619" max="4619" width="6.42578125" customWidth="1"/>
    <col min="4620" max="4626" width="7.7109375" customWidth="1"/>
    <col min="4865" max="4865" width="1.7109375" customWidth="1"/>
    <col min="4866" max="4866" width="6" customWidth="1"/>
    <col min="4867" max="4873" width="7.7109375" customWidth="1"/>
    <col min="4874" max="4874" width="1.7109375" customWidth="1"/>
    <col min="4875" max="4875" width="6.42578125" customWidth="1"/>
    <col min="4876" max="4882" width="7.7109375" customWidth="1"/>
    <col min="5121" max="5121" width="1.7109375" customWidth="1"/>
    <col min="5122" max="5122" width="6" customWidth="1"/>
    <col min="5123" max="5129" width="7.7109375" customWidth="1"/>
    <col min="5130" max="5130" width="1.7109375" customWidth="1"/>
    <col min="5131" max="5131" width="6.42578125" customWidth="1"/>
    <col min="5132" max="5138" width="7.7109375" customWidth="1"/>
    <col min="5377" max="5377" width="1.7109375" customWidth="1"/>
    <col min="5378" max="5378" width="6" customWidth="1"/>
    <col min="5379" max="5385" width="7.7109375" customWidth="1"/>
    <col min="5386" max="5386" width="1.7109375" customWidth="1"/>
    <col min="5387" max="5387" width="6.42578125" customWidth="1"/>
    <col min="5388" max="5394" width="7.7109375" customWidth="1"/>
    <col min="5633" max="5633" width="1.7109375" customWidth="1"/>
    <col min="5634" max="5634" width="6" customWidth="1"/>
    <col min="5635" max="5641" width="7.7109375" customWidth="1"/>
    <col min="5642" max="5642" width="1.7109375" customWidth="1"/>
    <col min="5643" max="5643" width="6.42578125" customWidth="1"/>
    <col min="5644" max="5650" width="7.7109375" customWidth="1"/>
    <col min="5889" max="5889" width="1.7109375" customWidth="1"/>
    <col min="5890" max="5890" width="6" customWidth="1"/>
    <col min="5891" max="5897" width="7.7109375" customWidth="1"/>
    <col min="5898" max="5898" width="1.7109375" customWidth="1"/>
    <col min="5899" max="5899" width="6.42578125" customWidth="1"/>
    <col min="5900" max="5906" width="7.7109375" customWidth="1"/>
    <col min="6145" max="6145" width="1.7109375" customWidth="1"/>
    <col min="6146" max="6146" width="6" customWidth="1"/>
    <col min="6147" max="6153" width="7.7109375" customWidth="1"/>
    <col min="6154" max="6154" width="1.7109375" customWidth="1"/>
    <col min="6155" max="6155" width="6.42578125" customWidth="1"/>
    <col min="6156" max="6162" width="7.7109375" customWidth="1"/>
    <col min="6401" max="6401" width="1.7109375" customWidth="1"/>
    <col min="6402" max="6402" width="6" customWidth="1"/>
    <col min="6403" max="6409" width="7.7109375" customWidth="1"/>
    <col min="6410" max="6410" width="1.7109375" customWidth="1"/>
    <col min="6411" max="6411" width="6.42578125" customWidth="1"/>
    <col min="6412" max="6418" width="7.7109375" customWidth="1"/>
    <col min="6657" max="6657" width="1.7109375" customWidth="1"/>
    <col min="6658" max="6658" width="6" customWidth="1"/>
    <col min="6659" max="6665" width="7.7109375" customWidth="1"/>
    <col min="6666" max="6666" width="1.7109375" customWidth="1"/>
    <col min="6667" max="6667" width="6.42578125" customWidth="1"/>
    <col min="6668" max="6674" width="7.7109375" customWidth="1"/>
    <col min="6913" max="6913" width="1.7109375" customWidth="1"/>
    <col min="6914" max="6914" width="6" customWidth="1"/>
    <col min="6915" max="6921" width="7.7109375" customWidth="1"/>
    <col min="6922" max="6922" width="1.7109375" customWidth="1"/>
    <col min="6923" max="6923" width="6.42578125" customWidth="1"/>
    <col min="6924" max="6930" width="7.7109375" customWidth="1"/>
    <col min="7169" max="7169" width="1.7109375" customWidth="1"/>
    <col min="7170" max="7170" width="6" customWidth="1"/>
    <col min="7171" max="7177" width="7.7109375" customWidth="1"/>
    <col min="7178" max="7178" width="1.7109375" customWidth="1"/>
    <col min="7179" max="7179" width="6.42578125" customWidth="1"/>
    <col min="7180" max="7186" width="7.7109375" customWidth="1"/>
    <col min="7425" max="7425" width="1.7109375" customWidth="1"/>
    <col min="7426" max="7426" width="6" customWidth="1"/>
    <col min="7427" max="7433" width="7.7109375" customWidth="1"/>
    <col min="7434" max="7434" width="1.7109375" customWidth="1"/>
    <col min="7435" max="7435" width="6.42578125" customWidth="1"/>
    <col min="7436" max="7442" width="7.7109375" customWidth="1"/>
    <col min="7681" max="7681" width="1.7109375" customWidth="1"/>
    <col min="7682" max="7682" width="6" customWidth="1"/>
    <col min="7683" max="7689" width="7.7109375" customWidth="1"/>
    <col min="7690" max="7690" width="1.7109375" customWidth="1"/>
    <col min="7691" max="7691" width="6.42578125" customWidth="1"/>
    <col min="7692" max="7698" width="7.7109375" customWidth="1"/>
    <col min="7937" max="7937" width="1.7109375" customWidth="1"/>
    <col min="7938" max="7938" width="6" customWidth="1"/>
    <col min="7939" max="7945" width="7.7109375" customWidth="1"/>
    <col min="7946" max="7946" width="1.7109375" customWidth="1"/>
    <col min="7947" max="7947" width="6.42578125" customWidth="1"/>
    <col min="7948" max="7954" width="7.7109375" customWidth="1"/>
    <col min="8193" max="8193" width="1.7109375" customWidth="1"/>
    <col min="8194" max="8194" width="6" customWidth="1"/>
    <col min="8195" max="8201" width="7.7109375" customWidth="1"/>
    <col min="8202" max="8202" width="1.7109375" customWidth="1"/>
    <col min="8203" max="8203" width="6.42578125" customWidth="1"/>
    <col min="8204" max="8210" width="7.7109375" customWidth="1"/>
    <col min="8449" max="8449" width="1.7109375" customWidth="1"/>
    <col min="8450" max="8450" width="6" customWidth="1"/>
    <col min="8451" max="8457" width="7.7109375" customWidth="1"/>
    <col min="8458" max="8458" width="1.7109375" customWidth="1"/>
    <col min="8459" max="8459" width="6.42578125" customWidth="1"/>
    <col min="8460" max="8466" width="7.7109375" customWidth="1"/>
    <col min="8705" max="8705" width="1.7109375" customWidth="1"/>
    <col min="8706" max="8706" width="6" customWidth="1"/>
    <col min="8707" max="8713" width="7.7109375" customWidth="1"/>
    <col min="8714" max="8714" width="1.7109375" customWidth="1"/>
    <col min="8715" max="8715" width="6.42578125" customWidth="1"/>
    <col min="8716" max="8722" width="7.7109375" customWidth="1"/>
    <col min="8961" max="8961" width="1.7109375" customWidth="1"/>
    <col min="8962" max="8962" width="6" customWidth="1"/>
    <col min="8963" max="8969" width="7.7109375" customWidth="1"/>
    <col min="8970" max="8970" width="1.7109375" customWidth="1"/>
    <col min="8971" max="8971" width="6.42578125" customWidth="1"/>
    <col min="8972" max="8978" width="7.7109375" customWidth="1"/>
    <col min="9217" max="9217" width="1.7109375" customWidth="1"/>
    <col min="9218" max="9218" width="6" customWidth="1"/>
    <col min="9219" max="9225" width="7.7109375" customWidth="1"/>
    <col min="9226" max="9226" width="1.7109375" customWidth="1"/>
    <col min="9227" max="9227" width="6.42578125" customWidth="1"/>
    <col min="9228" max="9234" width="7.7109375" customWidth="1"/>
    <col min="9473" max="9473" width="1.7109375" customWidth="1"/>
    <col min="9474" max="9474" width="6" customWidth="1"/>
    <col min="9475" max="9481" width="7.7109375" customWidth="1"/>
    <col min="9482" max="9482" width="1.7109375" customWidth="1"/>
    <col min="9483" max="9483" width="6.42578125" customWidth="1"/>
    <col min="9484" max="9490" width="7.7109375" customWidth="1"/>
    <col min="9729" max="9729" width="1.7109375" customWidth="1"/>
    <col min="9730" max="9730" width="6" customWidth="1"/>
    <col min="9731" max="9737" width="7.7109375" customWidth="1"/>
    <col min="9738" max="9738" width="1.7109375" customWidth="1"/>
    <col min="9739" max="9739" width="6.42578125" customWidth="1"/>
    <col min="9740" max="9746" width="7.7109375" customWidth="1"/>
    <col min="9985" max="9985" width="1.7109375" customWidth="1"/>
    <col min="9986" max="9986" width="6" customWidth="1"/>
    <col min="9987" max="9993" width="7.7109375" customWidth="1"/>
    <col min="9994" max="9994" width="1.7109375" customWidth="1"/>
    <col min="9995" max="9995" width="6.42578125" customWidth="1"/>
    <col min="9996" max="10002" width="7.7109375" customWidth="1"/>
    <col min="10241" max="10241" width="1.7109375" customWidth="1"/>
    <col min="10242" max="10242" width="6" customWidth="1"/>
    <col min="10243" max="10249" width="7.7109375" customWidth="1"/>
    <col min="10250" max="10250" width="1.7109375" customWidth="1"/>
    <col min="10251" max="10251" width="6.42578125" customWidth="1"/>
    <col min="10252" max="10258" width="7.7109375" customWidth="1"/>
    <col min="10497" max="10497" width="1.7109375" customWidth="1"/>
    <col min="10498" max="10498" width="6" customWidth="1"/>
    <col min="10499" max="10505" width="7.7109375" customWidth="1"/>
    <col min="10506" max="10506" width="1.7109375" customWidth="1"/>
    <col min="10507" max="10507" width="6.42578125" customWidth="1"/>
    <col min="10508" max="10514" width="7.7109375" customWidth="1"/>
    <col min="10753" max="10753" width="1.7109375" customWidth="1"/>
    <col min="10754" max="10754" width="6" customWidth="1"/>
    <col min="10755" max="10761" width="7.7109375" customWidth="1"/>
    <col min="10762" max="10762" width="1.7109375" customWidth="1"/>
    <col min="10763" max="10763" width="6.42578125" customWidth="1"/>
    <col min="10764" max="10770" width="7.7109375" customWidth="1"/>
    <col min="11009" max="11009" width="1.7109375" customWidth="1"/>
    <col min="11010" max="11010" width="6" customWidth="1"/>
    <col min="11011" max="11017" width="7.7109375" customWidth="1"/>
    <col min="11018" max="11018" width="1.7109375" customWidth="1"/>
    <col min="11019" max="11019" width="6.42578125" customWidth="1"/>
    <col min="11020" max="11026" width="7.7109375" customWidth="1"/>
    <col min="11265" max="11265" width="1.7109375" customWidth="1"/>
    <col min="11266" max="11266" width="6" customWidth="1"/>
    <col min="11267" max="11273" width="7.7109375" customWidth="1"/>
    <col min="11274" max="11274" width="1.7109375" customWidth="1"/>
    <col min="11275" max="11275" width="6.42578125" customWidth="1"/>
    <col min="11276" max="11282" width="7.7109375" customWidth="1"/>
    <col min="11521" max="11521" width="1.7109375" customWidth="1"/>
    <col min="11522" max="11522" width="6" customWidth="1"/>
    <col min="11523" max="11529" width="7.7109375" customWidth="1"/>
    <col min="11530" max="11530" width="1.7109375" customWidth="1"/>
    <col min="11531" max="11531" width="6.42578125" customWidth="1"/>
    <col min="11532" max="11538" width="7.7109375" customWidth="1"/>
    <col min="11777" max="11777" width="1.7109375" customWidth="1"/>
    <col min="11778" max="11778" width="6" customWidth="1"/>
    <col min="11779" max="11785" width="7.7109375" customWidth="1"/>
    <col min="11786" max="11786" width="1.7109375" customWidth="1"/>
    <col min="11787" max="11787" width="6.42578125" customWidth="1"/>
    <col min="11788" max="11794" width="7.7109375" customWidth="1"/>
    <col min="12033" max="12033" width="1.7109375" customWidth="1"/>
    <col min="12034" max="12034" width="6" customWidth="1"/>
    <col min="12035" max="12041" width="7.7109375" customWidth="1"/>
    <col min="12042" max="12042" width="1.7109375" customWidth="1"/>
    <col min="12043" max="12043" width="6.42578125" customWidth="1"/>
    <col min="12044" max="12050" width="7.7109375" customWidth="1"/>
    <col min="12289" max="12289" width="1.7109375" customWidth="1"/>
    <col min="12290" max="12290" width="6" customWidth="1"/>
    <col min="12291" max="12297" width="7.7109375" customWidth="1"/>
    <col min="12298" max="12298" width="1.7109375" customWidth="1"/>
    <col min="12299" max="12299" width="6.42578125" customWidth="1"/>
    <col min="12300" max="12306" width="7.7109375" customWidth="1"/>
    <col min="12545" max="12545" width="1.7109375" customWidth="1"/>
    <col min="12546" max="12546" width="6" customWidth="1"/>
    <col min="12547" max="12553" width="7.7109375" customWidth="1"/>
    <col min="12554" max="12554" width="1.7109375" customWidth="1"/>
    <col min="12555" max="12555" width="6.42578125" customWidth="1"/>
    <col min="12556" max="12562" width="7.7109375" customWidth="1"/>
    <col min="12801" max="12801" width="1.7109375" customWidth="1"/>
    <col min="12802" max="12802" width="6" customWidth="1"/>
    <col min="12803" max="12809" width="7.7109375" customWidth="1"/>
    <col min="12810" max="12810" width="1.7109375" customWidth="1"/>
    <col min="12811" max="12811" width="6.42578125" customWidth="1"/>
    <col min="12812" max="12818" width="7.7109375" customWidth="1"/>
    <col min="13057" max="13057" width="1.7109375" customWidth="1"/>
    <col min="13058" max="13058" width="6" customWidth="1"/>
    <col min="13059" max="13065" width="7.7109375" customWidth="1"/>
    <col min="13066" max="13066" width="1.7109375" customWidth="1"/>
    <col min="13067" max="13067" width="6.42578125" customWidth="1"/>
    <col min="13068" max="13074" width="7.7109375" customWidth="1"/>
    <col min="13313" max="13313" width="1.7109375" customWidth="1"/>
    <col min="13314" max="13314" width="6" customWidth="1"/>
    <col min="13315" max="13321" width="7.7109375" customWidth="1"/>
    <col min="13322" max="13322" width="1.7109375" customWidth="1"/>
    <col min="13323" max="13323" width="6.42578125" customWidth="1"/>
    <col min="13324" max="13330" width="7.7109375" customWidth="1"/>
    <col min="13569" max="13569" width="1.7109375" customWidth="1"/>
    <col min="13570" max="13570" width="6" customWidth="1"/>
    <col min="13571" max="13577" width="7.7109375" customWidth="1"/>
    <col min="13578" max="13578" width="1.7109375" customWidth="1"/>
    <col min="13579" max="13579" width="6.42578125" customWidth="1"/>
    <col min="13580" max="13586" width="7.7109375" customWidth="1"/>
    <col min="13825" max="13825" width="1.7109375" customWidth="1"/>
    <col min="13826" max="13826" width="6" customWidth="1"/>
    <col min="13827" max="13833" width="7.7109375" customWidth="1"/>
    <col min="13834" max="13834" width="1.7109375" customWidth="1"/>
    <col min="13835" max="13835" width="6.42578125" customWidth="1"/>
    <col min="13836" max="13842" width="7.7109375" customWidth="1"/>
    <col min="14081" max="14081" width="1.7109375" customWidth="1"/>
    <col min="14082" max="14082" width="6" customWidth="1"/>
    <col min="14083" max="14089" width="7.7109375" customWidth="1"/>
    <col min="14090" max="14090" width="1.7109375" customWidth="1"/>
    <col min="14091" max="14091" width="6.42578125" customWidth="1"/>
    <col min="14092" max="14098" width="7.7109375" customWidth="1"/>
    <col min="14337" max="14337" width="1.7109375" customWidth="1"/>
    <col min="14338" max="14338" width="6" customWidth="1"/>
    <col min="14339" max="14345" width="7.7109375" customWidth="1"/>
    <col min="14346" max="14346" width="1.7109375" customWidth="1"/>
    <col min="14347" max="14347" width="6.42578125" customWidth="1"/>
    <col min="14348" max="14354" width="7.7109375" customWidth="1"/>
    <col min="14593" max="14593" width="1.7109375" customWidth="1"/>
    <col min="14594" max="14594" width="6" customWidth="1"/>
    <col min="14595" max="14601" width="7.7109375" customWidth="1"/>
    <col min="14602" max="14602" width="1.7109375" customWidth="1"/>
    <col min="14603" max="14603" width="6.42578125" customWidth="1"/>
    <col min="14604" max="14610" width="7.7109375" customWidth="1"/>
    <col min="14849" max="14849" width="1.7109375" customWidth="1"/>
    <col min="14850" max="14850" width="6" customWidth="1"/>
    <col min="14851" max="14857" width="7.7109375" customWidth="1"/>
    <col min="14858" max="14858" width="1.7109375" customWidth="1"/>
    <col min="14859" max="14859" width="6.42578125" customWidth="1"/>
    <col min="14860" max="14866" width="7.7109375" customWidth="1"/>
    <col min="15105" max="15105" width="1.7109375" customWidth="1"/>
    <col min="15106" max="15106" width="6" customWidth="1"/>
    <col min="15107" max="15113" width="7.7109375" customWidth="1"/>
    <col min="15114" max="15114" width="1.7109375" customWidth="1"/>
    <col min="15115" max="15115" width="6.42578125" customWidth="1"/>
    <col min="15116" max="15122" width="7.7109375" customWidth="1"/>
    <col min="15361" max="15361" width="1.7109375" customWidth="1"/>
    <col min="15362" max="15362" width="6" customWidth="1"/>
    <col min="15363" max="15369" width="7.7109375" customWidth="1"/>
    <col min="15370" max="15370" width="1.7109375" customWidth="1"/>
    <col min="15371" max="15371" width="6.42578125" customWidth="1"/>
    <col min="15372" max="15378" width="7.7109375" customWidth="1"/>
    <col min="15617" max="15617" width="1.7109375" customWidth="1"/>
    <col min="15618" max="15618" width="6" customWidth="1"/>
    <col min="15619" max="15625" width="7.7109375" customWidth="1"/>
    <col min="15626" max="15626" width="1.7109375" customWidth="1"/>
    <col min="15627" max="15627" width="6.42578125" customWidth="1"/>
    <col min="15628" max="15634" width="7.7109375" customWidth="1"/>
    <col min="15873" max="15873" width="1.7109375" customWidth="1"/>
    <col min="15874" max="15874" width="6" customWidth="1"/>
    <col min="15875" max="15881" width="7.7109375" customWidth="1"/>
    <col min="15882" max="15882" width="1.7109375" customWidth="1"/>
    <col min="15883" max="15883" width="6.42578125" customWidth="1"/>
    <col min="15884" max="15890" width="7.7109375" customWidth="1"/>
    <col min="16129" max="16129" width="1.7109375" customWidth="1"/>
    <col min="16130" max="16130" width="6" customWidth="1"/>
    <col min="16131" max="16137" width="7.7109375" customWidth="1"/>
    <col min="16138" max="16138" width="1.7109375" customWidth="1"/>
    <col min="16139" max="16139" width="6.42578125" customWidth="1"/>
    <col min="16140" max="16146" width="7.7109375" customWidth="1"/>
  </cols>
  <sheetData>
    <row r="1" spans="1:18" ht="15.75" hidden="1">
      <c r="A1" s="381"/>
      <c r="B1" s="503" t="s">
        <v>759</v>
      </c>
      <c r="C1" s="381"/>
      <c r="D1" s="381"/>
      <c r="E1" s="381"/>
      <c r="F1" s="381"/>
      <c r="G1" s="381"/>
      <c r="H1" s="381"/>
      <c r="I1" s="381"/>
      <c r="J1" s="381"/>
      <c r="K1" s="381"/>
      <c r="L1" s="381"/>
      <c r="M1" s="381"/>
      <c r="N1" s="381"/>
      <c r="O1" s="381"/>
      <c r="P1" s="381"/>
      <c r="Q1" s="381"/>
      <c r="R1" s="381"/>
    </row>
    <row r="2" spans="1:18" hidden="1">
      <c r="A2" s="381"/>
      <c r="B2" s="383" t="s">
        <v>739</v>
      </c>
      <c r="C2" s="381"/>
      <c r="D2" s="381"/>
      <c r="E2" s="381"/>
      <c r="F2" s="381"/>
      <c r="G2" s="381"/>
      <c r="H2" s="381"/>
      <c r="I2" s="381"/>
      <c r="J2" s="381"/>
      <c r="K2" s="381"/>
      <c r="L2" s="381"/>
      <c r="M2" s="381"/>
      <c r="N2" s="381"/>
      <c r="O2" s="381"/>
      <c r="P2" s="381"/>
      <c r="Q2" s="381"/>
      <c r="R2" s="381"/>
    </row>
    <row r="3" spans="1:18" hidden="1">
      <c r="A3" s="381"/>
      <c r="B3" s="381"/>
      <c r="C3" s="381"/>
      <c r="D3" s="381"/>
      <c r="E3" s="381"/>
      <c r="F3" s="381"/>
      <c r="G3" s="381"/>
      <c r="H3" s="381"/>
      <c r="I3" s="381"/>
      <c r="J3" s="381"/>
      <c r="K3" s="381"/>
      <c r="L3" s="381"/>
      <c r="M3" s="381"/>
      <c r="N3" s="381"/>
      <c r="O3" s="381"/>
      <c r="P3" s="381"/>
      <c r="Q3" s="381"/>
      <c r="R3" s="381"/>
    </row>
    <row r="4" spans="1:18" hidden="1">
      <c r="A4" s="381"/>
      <c r="B4" s="565" t="s">
        <v>749</v>
      </c>
      <c r="C4" s="381"/>
      <c r="D4" s="381"/>
      <c r="E4" s="382" t="str">
        <f>'Export Express'!B2</f>
        <v>Sourcewell (NJPA)</v>
      </c>
      <c r="F4" s="381"/>
      <c r="G4" s="381"/>
      <c r="H4" s="381"/>
      <c r="I4" s="381"/>
      <c r="J4" s="381"/>
      <c r="K4" s="381"/>
      <c r="L4" s="381"/>
      <c r="M4" s="381"/>
      <c r="N4" s="381"/>
      <c r="O4" s="381"/>
      <c r="P4" s="381"/>
      <c r="Q4" s="381"/>
      <c r="R4" s="381"/>
    </row>
    <row r="5" spans="1:18" hidden="1">
      <c r="A5" s="381"/>
      <c r="B5" s="381"/>
      <c r="C5" s="381"/>
      <c r="D5" s="381"/>
      <c r="E5" s="381"/>
      <c r="F5" s="381"/>
      <c r="G5" s="381"/>
      <c r="H5" s="381"/>
      <c r="I5" s="381"/>
      <c r="J5" s="381"/>
      <c r="K5" s="381"/>
      <c r="L5" s="381"/>
      <c r="M5" s="381"/>
      <c r="N5" s="381"/>
      <c r="O5" s="381"/>
      <c r="P5" s="381"/>
      <c r="Q5" s="381"/>
      <c r="R5" s="381"/>
    </row>
    <row r="6" spans="1:18" hidden="1">
      <c r="A6" s="381"/>
      <c r="B6" s="566"/>
      <c r="C6" s="566">
        <v>32</v>
      </c>
      <c r="D6" s="566">
        <f>+C6+1</f>
        <v>33</v>
      </c>
      <c r="E6" s="566">
        <f>+D6+1</f>
        <v>34</v>
      </c>
      <c r="F6" s="566">
        <f>+E6+1</f>
        <v>35</v>
      </c>
      <c r="G6" s="566">
        <f>+F6+1</f>
        <v>36</v>
      </c>
      <c r="H6" s="566">
        <v>37</v>
      </c>
      <c r="I6" s="566">
        <v>38</v>
      </c>
      <c r="J6" s="567"/>
      <c r="K6" s="567"/>
      <c r="L6" s="567"/>
      <c r="M6" s="567"/>
      <c r="N6" s="567"/>
      <c r="O6" s="567"/>
      <c r="P6" s="567"/>
      <c r="Q6" s="567"/>
      <c r="R6" s="567"/>
    </row>
    <row r="7" spans="1:18" hidden="1">
      <c r="A7" s="381"/>
      <c r="B7" s="566" t="s">
        <v>750</v>
      </c>
      <c r="C7" s="566" t="s">
        <v>750</v>
      </c>
      <c r="D7" s="566" t="s">
        <v>750</v>
      </c>
      <c r="E7" s="566" t="s">
        <v>750</v>
      </c>
      <c r="F7" s="566" t="s">
        <v>750</v>
      </c>
      <c r="G7" s="566" t="s">
        <v>750</v>
      </c>
      <c r="H7" s="566" t="s">
        <v>750</v>
      </c>
      <c r="I7" s="566" t="s">
        <v>750</v>
      </c>
      <c r="J7" s="399"/>
      <c r="K7" s="399"/>
      <c r="L7" s="399"/>
      <c r="M7" s="399"/>
      <c r="N7" s="399"/>
      <c r="O7" s="399"/>
      <c r="P7" s="399"/>
      <c r="Q7" s="399"/>
      <c r="R7" s="399"/>
    </row>
    <row r="8" spans="1:18" hidden="1">
      <c r="A8" s="381"/>
      <c r="B8" s="566" t="s">
        <v>751</v>
      </c>
      <c r="C8" s="568">
        <f>+'Export Incentives'!L61</f>
        <v>0.1</v>
      </c>
      <c r="D8" s="568">
        <f>+'Export Incentives'!M61</f>
        <v>0.1</v>
      </c>
      <c r="E8" s="568">
        <f>+'Export Incentives'!N61</f>
        <v>0.1</v>
      </c>
      <c r="F8" s="568">
        <f>+'Export Incentives'!O61</f>
        <v>0.1</v>
      </c>
      <c r="G8" s="568">
        <f>+'Export Incentives'!P61</f>
        <v>0.1</v>
      </c>
      <c r="H8" s="568">
        <f>+'Export Incentives'!Q61</f>
        <v>0.1</v>
      </c>
      <c r="I8" s="568">
        <f>+'Export Incentives'!R61</f>
        <v>0.1</v>
      </c>
      <c r="J8" s="399"/>
      <c r="K8" s="399"/>
      <c r="L8" s="399"/>
      <c r="M8" s="399"/>
      <c r="N8" s="399"/>
      <c r="O8" s="399"/>
      <c r="P8" s="399"/>
      <c r="Q8" s="399"/>
      <c r="R8" s="399"/>
    </row>
    <row r="9" spans="1:18" hidden="1">
      <c r="A9" s="381"/>
      <c r="B9" s="567"/>
      <c r="C9" s="399"/>
      <c r="D9" s="399"/>
      <c r="E9" s="399"/>
      <c r="F9" s="399"/>
      <c r="G9" s="399"/>
      <c r="H9" s="399"/>
      <c r="I9" s="399"/>
      <c r="J9" s="399"/>
      <c r="K9" s="399"/>
      <c r="L9" s="399"/>
      <c r="M9" s="399"/>
      <c r="N9" s="399"/>
      <c r="O9" s="399"/>
      <c r="P9" s="399"/>
      <c r="Q9" s="399"/>
      <c r="R9" s="399"/>
    </row>
    <row r="10" spans="1:18" hidden="1">
      <c r="A10" s="381"/>
      <c r="B10" s="567" t="s">
        <v>760</v>
      </c>
      <c r="C10" s="275">
        <f>+'Export Incentives'!L65</f>
        <v>1</v>
      </c>
      <c r="D10" s="275">
        <f>+'Export Incentives'!M65</f>
        <v>1</v>
      </c>
      <c r="E10" s="275">
        <f>+'Export Incentives'!N65</f>
        <v>1</v>
      </c>
      <c r="F10" s="275">
        <f>+'Export Incentives'!O65</f>
        <v>1</v>
      </c>
      <c r="G10" s="275">
        <f>+'Export Incentives'!P65</f>
        <v>1</v>
      </c>
      <c r="H10" s="275">
        <f>+'Export Incentives'!Q65</f>
        <v>1</v>
      </c>
      <c r="I10" s="275">
        <f>+'Export Incentives'!R65</f>
        <v>1</v>
      </c>
      <c r="J10" s="399"/>
      <c r="K10" s="399"/>
      <c r="L10" s="399"/>
      <c r="M10" s="399"/>
      <c r="N10" s="399"/>
      <c r="O10" s="399"/>
      <c r="P10" s="399"/>
      <c r="Q10" s="399"/>
      <c r="R10" s="399"/>
    </row>
    <row r="11" spans="1:18" hidden="1">
      <c r="A11" s="381"/>
      <c r="B11" s="567"/>
      <c r="C11" s="399"/>
      <c r="D11" s="399"/>
      <c r="E11" s="399"/>
      <c r="F11" s="399"/>
      <c r="G11" s="399"/>
      <c r="H11" s="399"/>
      <c r="I11" s="399"/>
      <c r="J11" s="399"/>
      <c r="K11" s="399"/>
      <c r="L11" s="399"/>
      <c r="M11" s="399"/>
      <c r="N11" s="399"/>
      <c r="O11" s="399"/>
      <c r="P11" s="399"/>
      <c r="Q11" s="399"/>
      <c r="R11" s="399"/>
    </row>
    <row r="12" spans="1:18" hidden="1">
      <c r="A12" s="381"/>
      <c r="B12" s="567"/>
      <c r="C12" s="399"/>
      <c r="D12" s="399"/>
      <c r="E12" s="399"/>
      <c r="F12" s="399"/>
      <c r="G12" s="399"/>
      <c r="H12" s="399"/>
      <c r="I12" s="399"/>
      <c r="J12" s="399"/>
      <c r="K12" s="399"/>
      <c r="L12" s="399"/>
      <c r="M12" s="399"/>
      <c r="N12" s="399"/>
      <c r="O12" s="399"/>
      <c r="P12" s="399"/>
      <c r="Q12" s="399"/>
      <c r="R12" s="399"/>
    </row>
    <row r="13" spans="1:18" hidden="1">
      <c r="A13" s="381"/>
      <c r="B13" s="567"/>
      <c r="C13" s="399"/>
      <c r="D13" s="399"/>
      <c r="E13" s="399"/>
      <c r="F13" s="399"/>
      <c r="G13" s="399"/>
      <c r="H13" s="399"/>
      <c r="I13" s="399"/>
      <c r="J13" s="399"/>
      <c r="K13" s="399"/>
      <c r="L13" s="399"/>
      <c r="M13" s="399"/>
      <c r="N13" s="399"/>
      <c r="O13" s="399"/>
      <c r="P13" s="399"/>
      <c r="Q13" s="399"/>
      <c r="R13" s="399"/>
    </row>
    <row r="14" spans="1:18" hidden="1">
      <c r="A14" s="381"/>
      <c r="B14" s="567"/>
      <c r="C14" s="399"/>
      <c r="D14" s="399"/>
      <c r="E14" s="399"/>
      <c r="F14" s="399"/>
      <c r="G14" s="399"/>
      <c r="H14" s="399"/>
      <c r="I14" s="399"/>
      <c r="J14" s="399"/>
      <c r="K14" s="399"/>
      <c r="L14" s="399"/>
      <c r="M14" s="399"/>
      <c r="N14" s="399"/>
      <c r="O14" s="399"/>
      <c r="P14" s="399"/>
      <c r="Q14" s="399"/>
      <c r="R14" s="399"/>
    </row>
    <row r="15" spans="1:18" hidden="1">
      <c r="A15" s="381"/>
      <c r="B15" s="567"/>
      <c r="C15" s="399"/>
      <c r="D15" s="399"/>
      <c r="E15" s="399"/>
      <c r="F15" s="399"/>
      <c r="G15" s="399"/>
      <c r="H15" s="399"/>
      <c r="I15" s="399"/>
      <c r="J15" s="399"/>
      <c r="K15" s="399"/>
      <c r="L15" s="399"/>
      <c r="M15" s="399"/>
      <c r="N15" s="399"/>
      <c r="O15" s="399"/>
      <c r="P15" s="399"/>
      <c r="Q15" s="399"/>
      <c r="R15" s="399"/>
    </row>
    <row r="16" spans="1:18" hidden="1">
      <c r="A16" s="381"/>
      <c r="B16" s="567"/>
      <c r="C16" s="399"/>
      <c r="D16" s="399"/>
      <c r="E16" s="399"/>
      <c r="F16" s="399"/>
      <c r="G16" s="399"/>
      <c r="H16" s="399"/>
      <c r="I16" s="399"/>
      <c r="J16" s="399"/>
      <c r="K16" s="399"/>
      <c r="L16" s="399"/>
      <c r="M16" s="399"/>
      <c r="N16" s="399"/>
      <c r="O16" s="399"/>
      <c r="P16" s="399"/>
      <c r="Q16" s="399"/>
      <c r="R16" s="399"/>
    </row>
    <row r="17" spans="1:21" hidden="1">
      <c r="A17" s="381"/>
      <c r="B17" s="567"/>
      <c r="C17" s="399"/>
      <c r="D17" s="399"/>
      <c r="E17" s="399"/>
      <c r="F17" s="399"/>
      <c r="G17" s="399"/>
      <c r="H17" s="399"/>
      <c r="I17" s="399"/>
      <c r="J17" s="399"/>
      <c r="K17" s="399"/>
      <c r="L17" s="399"/>
      <c r="M17" s="399"/>
      <c r="N17" s="399"/>
      <c r="O17" s="399"/>
      <c r="P17" s="399"/>
      <c r="Q17" s="399"/>
      <c r="R17" s="399"/>
    </row>
    <row r="18" spans="1:21" hidden="1">
      <c r="A18" s="381"/>
      <c r="B18" s="567"/>
      <c r="C18" s="399"/>
      <c r="D18" s="399"/>
      <c r="E18" s="399"/>
      <c r="F18" s="399"/>
      <c r="G18" s="399"/>
      <c r="H18" s="399"/>
      <c r="I18" s="399"/>
      <c r="J18" s="399"/>
      <c r="K18" s="399"/>
      <c r="L18" s="399"/>
      <c r="M18" s="399"/>
      <c r="N18" s="399"/>
      <c r="O18" s="399"/>
      <c r="P18" s="399"/>
      <c r="Q18" s="399"/>
      <c r="R18" s="399"/>
    </row>
    <row r="19" spans="1:21" hidden="1">
      <c r="A19" s="381"/>
      <c r="B19" s="567"/>
      <c r="C19" s="399"/>
      <c r="D19" s="399"/>
      <c r="E19" s="399"/>
      <c r="F19" s="399"/>
      <c r="G19" s="399"/>
      <c r="H19" s="399"/>
      <c r="I19" s="399"/>
      <c r="J19" s="399"/>
      <c r="K19" s="399"/>
      <c r="L19" s="399"/>
      <c r="M19" s="399"/>
      <c r="N19" s="399"/>
      <c r="O19" s="399"/>
      <c r="P19" s="399"/>
      <c r="Q19" s="399"/>
      <c r="R19" s="399"/>
    </row>
    <row r="20" spans="1:21" hidden="1">
      <c r="A20" s="381"/>
      <c r="B20" s="381"/>
      <c r="C20" s="399"/>
      <c r="D20" s="399"/>
      <c r="E20" s="399"/>
      <c r="F20" s="399"/>
      <c r="G20" s="399"/>
      <c r="H20" s="399"/>
      <c r="I20" s="399"/>
      <c r="J20" s="399"/>
      <c r="K20" s="399"/>
      <c r="L20" s="399"/>
      <c r="M20" s="399"/>
      <c r="N20" s="399"/>
      <c r="O20" s="399"/>
      <c r="P20" s="381"/>
      <c r="Q20" s="381"/>
      <c r="R20" s="381"/>
    </row>
    <row r="21" spans="1:21" hidden="1">
      <c r="A21" s="381"/>
      <c r="B21" s="381"/>
      <c r="C21" s="399"/>
      <c r="D21" s="399"/>
      <c r="E21" s="399"/>
      <c r="F21" s="399"/>
      <c r="G21" s="399"/>
      <c r="H21" s="399"/>
      <c r="I21" s="399"/>
      <c r="J21" s="399"/>
      <c r="K21" s="399"/>
      <c r="L21" s="399"/>
      <c r="M21" s="399"/>
      <c r="N21" s="399"/>
      <c r="O21" s="399"/>
      <c r="P21" s="381"/>
      <c r="Q21" s="381"/>
      <c r="R21" s="381"/>
    </row>
    <row r="22" spans="1:21" hidden="1">
      <c r="A22" s="381"/>
      <c r="B22" s="381"/>
      <c r="C22" s="399"/>
      <c r="D22" s="399"/>
      <c r="E22" s="399"/>
      <c r="F22" s="399"/>
      <c r="G22" s="399"/>
      <c r="H22" s="399"/>
      <c r="I22" s="399"/>
      <c r="J22" s="399"/>
      <c r="K22" s="399"/>
      <c r="L22" s="399"/>
      <c r="M22" s="399"/>
      <c r="N22" s="399"/>
      <c r="O22" s="399"/>
      <c r="P22" s="381"/>
      <c r="Q22" s="381"/>
      <c r="R22" s="381"/>
    </row>
    <row r="23" spans="1:21" hidden="1">
      <c r="A23" s="381"/>
      <c r="B23" s="381"/>
      <c r="C23" s="399"/>
      <c r="D23" s="399"/>
      <c r="E23" s="399"/>
      <c r="F23" s="399"/>
      <c r="G23" s="399"/>
      <c r="H23" s="399"/>
      <c r="I23" s="399"/>
      <c r="J23" s="399"/>
      <c r="K23" s="399"/>
      <c r="L23" s="399"/>
      <c r="M23" s="399"/>
      <c r="N23" s="399"/>
      <c r="O23" s="399"/>
      <c r="P23" s="381"/>
      <c r="Q23" s="381"/>
      <c r="R23" s="381"/>
    </row>
    <row r="24" spans="1:21" hidden="1">
      <c r="A24" s="381"/>
      <c r="B24" s="381"/>
      <c r="C24" s="399"/>
      <c r="D24" s="399"/>
      <c r="E24" s="399"/>
      <c r="F24" s="399"/>
      <c r="G24" s="399"/>
      <c r="H24" s="399"/>
      <c r="I24" s="399"/>
      <c r="J24" s="399"/>
      <c r="K24" s="399"/>
      <c r="L24" s="399"/>
      <c r="M24" s="399"/>
      <c r="N24" s="399"/>
      <c r="O24" s="399"/>
      <c r="P24" s="381"/>
      <c r="Q24" s="381"/>
      <c r="R24" s="381"/>
    </row>
    <row r="25" spans="1:21" ht="15.75">
      <c r="A25" s="299"/>
      <c r="B25" s="400" t="str">
        <f>'Export Express'!B2</f>
        <v>Sourcewell (NJPA)</v>
      </c>
      <c r="C25" s="381"/>
      <c r="D25" s="381"/>
      <c r="E25" s="381"/>
      <c r="F25" s="381"/>
      <c r="G25" s="381"/>
      <c r="H25" s="381"/>
      <c r="I25" s="381"/>
      <c r="J25" s="381"/>
      <c r="K25" s="381"/>
      <c r="L25" s="381"/>
      <c r="M25" s="381"/>
      <c r="N25" s="381"/>
      <c r="O25" s="381"/>
      <c r="P25" s="299"/>
      <c r="Q25" s="401" t="s">
        <v>708</v>
      </c>
      <c r="R25" s="569"/>
      <c r="U25" s="694" t="s">
        <v>802</v>
      </c>
    </row>
    <row r="26" spans="1:21" ht="15.75">
      <c r="A26" s="299"/>
      <c r="B26" s="522" t="s">
        <v>761</v>
      </c>
      <c r="C26" s="381"/>
      <c r="D26" s="381"/>
      <c r="E26" s="381"/>
      <c r="F26" s="381"/>
      <c r="G26" s="381"/>
      <c r="H26" s="381"/>
      <c r="I26" s="381"/>
      <c r="J26" s="381"/>
      <c r="K26" s="381"/>
      <c r="L26" s="381"/>
      <c r="M26" s="381"/>
      <c r="N26" s="381"/>
      <c r="O26" s="381"/>
      <c r="P26" s="381"/>
      <c r="Q26" s="381"/>
      <c r="R26" s="381"/>
    </row>
    <row r="27" spans="1:21" ht="11.1" customHeight="1">
      <c r="A27" s="381"/>
      <c r="B27" s="381"/>
      <c r="C27" s="381"/>
      <c r="D27" s="381"/>
      <c r="E27" s="381"/>
      <c r="F27" s="381"/>
      <c r="G27" s="381"/>
      <c r="H27" s="381"/>
      <c r="I27" s="381"/>
      <c r="J27" s="381"/>
      <c r="K27" s="381"/>
      <c r="L27" s="381"/>
      <c r="M27" s="381"/>
      <c r="N27" s="381"/>
      <c r="O27" s="381"/>
      <c r="P27" s="381"/>
      <c r="Q27" s="381"/>
      <c r="R27" s="381"/>
    </row>
    <row r="28" spans="1:21" ht="27.75" customHeight="1">
      <c r="A28" s="299"/>
      <c r="B28" s="812" t="str">
        <f>"The rates shown are for shipments originating in the United States."</f>
        <v>The rates shown are for shipments originating in the United States.</v>
      </c>
      <c r="C28" s="812"/>
      <c r="D28" s="812"/>
      <c r="E28" s="812"/>
      <c r="F28" s="812"/>
      <c r="G28" s="812"/>
      <c r="H28" s="812"/>
      <c r="I28" s="812"/>
      <c r="J28" s="812"/>
      <c r="K28" s="812"/>
      <c r="L28" s="812"/>
      <c r="M28" s="812"/>
      <c r="N28" s="812"/>
      <c r="O28" s="812"/>
      <c r="P28" s="812"/>
      <c r="Q28" s="812"/>
      <c r="R28" s="812"/>
    </row>
    <row r="29" spans="1:21" ht="11.1" customHeight="1">
      <c r="A29" s="381"/>
      <c r="B29" s="403"/>
      <c r="C29" s="403"/>
      <c r="D29" s="403"/>
      <c r="E29" s="403"/>
      <c r="F29" s="403"/>
      <c r="G29" s="403"/>
      <c r="H29" s="403"/>
      <c r="I29" s="403"/>
      <c r="J29" s="403"/>
      <c r="K29" s="403"/>
      <c r="L29" s="403"/>
      <c r="M29" s="403"/>
      <c r="N29" s="403"/>
      <c r="O29" s="403"/>
      <c r="P29" s="403"/>
      <c r="Q29" s="403"/>
      <c r="R29" s="381"/>
    </row>
    <row r="30" spans="1:21">
      <c r="A30" s="299"/>
      <c r="B30" s="381"/>
      <c r="C30" s="381"/>
      <c r="D30" s="381"/>
      <c r="E30" s="381"/>
      <c r="F30" s="381"/>
      <c r="G30" s="381"/>
      <c r="H30" s="381"/>
      <c r="I30" s="381"/>
      <c r="J30" s="571"/>
      <c r="K30" s="571"/>
      <c r="L30" s="381"/>
      <c r="M30" s="381"/>
      <c r="N30" s="381"/>
      <c r="O30" s="381"/>
      <c r="P30" s="381"/>
      <c r="Q30" s="381"/>
      <c r="R30" s="381"/>
    </row>
    <row r="31" spans="1:21" ht="15.75" thickBot="1">
      <c r="A31" s="381"/>
      <c r="B31" s="455" t="s">
        <v>627</v>
      </c>
      <c r="C31" s="570"/>
      <c r="D31" s="381"/>
      <c r="E31" s="381"/>
      <c r="F31" s="381"/>
      <c r="G31" s="381"/>
      <c r="H31" s="381"/>
      <c r="I31" s="381"/>
      <c r="J31" s="571"/>
      <c r="K31" s="571"/>
      <c r="L31" s="381"/>
      <c r="M31" s="381"/>
      <c r="N31" s="381"/>
      <c r="O31" s="381"/>
      <c r="P31" s="381"/>
      <c r="Q31" s="381"/>
      <c r="R31" s="381"/>
    </row>
    <row r="32" spans="1:21">
      <c r="A32" s="381"/>
      <c r="B32" s="572"/>
      <c r="C32" s="573" t="s">
        <v>5</v>
      </c>
      <c r="D32" s="574"/>
      <c r="E32" s="574"/>
      <c r="F32" s="574"/>
      <c r="G32" s="575"/>
      <c r="H32" s="574"/>
      <c r="I32" s="576"/>
      <c r="J32" s="577" t="s">
        <v>90</v>
      </c>
      <c r="K32" s="572"/>
      <c r="L32" s="573" t="s">
        <v>5</v>
      </c>
      <c r="M32" s="574"/>
      <c r="N32" s="574"/>
      <c r="O32" s="574"/>
      <c r="P32" s="574"/>
      <c r="Q32" s="574"/>
      <c r="R32" s="576"/>
    </row>
    <row r="33" spans="1:18" ht="15.75" thickBot="1">
      <c r="A33" s="381"/>
      <c r="B33" s="410"/>
      <c r="C33" s="492">
        <f>+C6</f>
        <v>32</v>
      </c>
      <c r="D33" s="415">
        <f t="shared" ref="D33:I33" si="0">+D6</f>
        <v>33</v>
      </c>
      <c r="E33" s="493">
        <f t="shared" si="0"/>
        <v>34</v>
      </c>
      <c r="F33" s="415">
        <f t="shared" si="0"/>
        <v>35</v>
      </c>
      <c r="G33" s="493">
        <f t="shared" si="0"/>
        <v>36</v>
      </c>
      <c r="H33" s="415">
        <f t="shared" si="0"/>
        <v>37</v>
      </c>
      <c r="I33" s="416">
        <f t="shared" si="0"/>
        <v>38</v>
      </c>
      <c r="J33" s="579"/>
      <c r="K33" s="410"/>
      <c r="L33" s="492">
        <f>+C33</f>
        <v>32</v>
      </c>
      <c r="M33" s="415">
        <f t="shared" ref="M33:R33" si="1">+D33</f>
        <v>33</v>
      </c>
      <c r="N33" s="493">
        <f t="shared" si="1"/>
        <v>34</v>
      </c>
      <c r="O33" s="415">
        <f t="shared" si="1"/>
        <v>35</v>
      </c>
      <c r="P33" s="493">
        <f t="shared" si="1"/>
        <v>36</v>
      </c>
      <c r="Q33" s="415">
        <f t="shared" si="1"/>
        <v>37</v>
      </c>
      <c r="R33" s="416">
        <f t="shared" si="1"/>
        <v>38</v>
      </c>
    </row>
    <row r="34" spans="1:18" ht="12" customHeight="1">
      <c r="A34" s="381"/>
      <c r="B34" s="417">
        <v>1</v>
      </c>
      <c r="C34" s="580">
        <f>MAX(C$103*(1-C$10),C103*(1-C$8))</f>
        <v>49.482000000000006</v>
      </c>
      <c r="D34" s="581">
        <f t="shared" ref="D34:I34" si="2">MAX(D$103*(1-D$10),D103*(1-D$8))</f>
        <v>49.86</v>
      </c>
      <c r="E34" s="582">
        <f t="shared" si="2"/>
        <v>51.012</v>
      </c>
      <c r="F34" s="581">
        <f t="shared" si="2"/>
        <v>51.453000000000003</v>
      </c>
      <c r="G34" s="582">
        <f t="shared" si="2"/>
        <v>51.884999999999998</v>
      </c>
      <c r="H34" s="581">
        <f t="shared" si="2"/>
        <v>52.11</v>
      </c>
      <c r="I34" s="619">
        <f t="shared" si="2"/>
        <v>52.227000000000004</v>
      </c>
      <c r="J34" s="584"/>
      <c r="K34" s="417">
        <v>52</v>
      </c>
      <c r="L34" s="580">
        <f>MAX(C$103*(1-C$10),C153*(1-C$8))</f>
        <v>138.501</v>
      </c>
      <c r="M34" s="581">
        <f t="shared" ref="M34:R34" si="3">MAX(D$103*(1-D$10),D153*(1-D$8))</f>
        <v>140.751</v>
      </c>
      <c r="N34" s="582">
        <f t="shared" si="3"/>
        <v>143.82900000000001</v>
      </c>
      <c r="O34" s="581">
        <f t="shared" si="3"/>
        <v>145.548</v>
      </c>
      <c r="P34" s="582">
        <f t="shared" si="3"/>
        <v>151.74900000000002</v>
      </c>
      <c r="Q34" s="581">
        <f t="shared" si="3"/>
        <v>155.86200000000002</v>
      </c>
      <c r="R34" s="619">
        <f t="shared" si="3"/>
        <v>162.35100000000003</v>
      </c>
    </row>
    <row r="35" spans="1:18" ht="12" customHeight="1">
      <c r="A35" s="381"/>
      <c r="B35" s="417">
        <f t="shared" ref="B35:B83" si="4">+B34+1</f>
        <v>2</v>
      </c>
      <c r="C35" s="425">
        <f t="shared" ref="C35:I50" si="5">MAX(C$103*(1-C$10),C104*(1-C$8))</f>
        <v>52.784999999999997</v>
      </c>
      <c r="D35" s="426">
        <f t="shared" si="5"/>
        <v>53.747999999999998</v>
      </c>
      <c r="E35" s="427">
        <f t="shared" si="5"/>
        <v>54.198</v>
      </c>
      <c r="F35" s="426">
        <f t="shared" si="5"/>
        <v>55.008000000000003</v>
      </c>
      <c r="G35" s="427">
        <f t="shared" si="5"/>
        <v>55.107000000000006</v>
      </c>
      <c r="H35" s="426">
        <f t="shared" si="5"/>
        <v>55.475999999999999</v>
      </c>
      <c r="I35" s="428">
        <f t="shared" si="5"/>
        <v>55.566000000000003</v>
      </c>
      <c r="J35" s="586"/>
      <c r="K35" s="417">
        <f t="shared" ref="K35:K58" si="6">+K34+2</f>
        <v>54</v>
      </c>
      <c r="L35" s="425">
        <f t="shared" ref="L35:R50" si="7">MAX(C$103*(1-C$10),C154*(1-C$8))</f>
        <v>142.84800000000001</v>
      </c>
      <c r="M35" s="426">
        <f t="shared" si="7"/>
        <v>145.62</v>
      </c>
      <c r="N35" s="427">
        <f t="shared" si="7"/>
        <v>149.13900000000001</v>
      </c>
      <c r="O35" s="426">
        <f t="shared" si="7"/>
        <v>150.49799999999999</v>
      </c>
      <c r="P35" s="427">
        <f t="shared" si="7"/>
        <v>156.57300000000001</v>
      </c>
      <c r="Q35" s="426">
        <f t="shared" si="7"/>
        <v>158.15699999999998</v>
      </c>
      <c r="R35" s="428">
        <f t="shared" si="7"/>
        <v>162.93600000000001</v>
      </c>
    </row>
    <row r="36" spans="1:18" ht="12" customHeight="1">
      <c r="A36" s="381"/>
      <c r="B36" s="417">
        <f t="shared" si="4"/>
        <v>3</v>
      </c>
      <c r="C36" s="425">
        <f t="shared" si="5"/>
        <v>56.565000000000005</v>
      </c>
      <c r="D36" s="426">
        <f t="shared" si="5"/>
        <v>57.996000000000002</v>
      </c>
      <c r="E36" s="427">
        <f t="shared" si="5"/>
        <v>58.292999999999999</v>
      </c>
      <c r="F36" s="426">
        <f t="shared" si="5"/>
        <v>58.653000000000006</v>
      </c>
      <c r="G36" s="427">
        <f t="shared" si="5"/>
        <v>58.752000000000002</v>
      </c>
      <c r="H36" s="426">
        <f t="shared" si="5"/>
        <v>59.652000000000001</v>
      </c>
      <c r="I36" s="428">
        <f t="shared" si="5"/>
        <v>59.714999999999996</v>
      </c>
      <c r="J36" s="586"/>
      <c r="K36" s="417">
        <f t="shared" si="6"/>
        <v>56</v>
      </c>
      <c r="L36" s="425">
        <f t="shared" si="7"/>
        <v>146.83500000000001</v>
      </c>
      <c r="M36" s="426">
        <f t="shared" si="7"/>
        <v>148.779</v>
      </c>
      <c r="N36" s="427">
        <f t="shared" si="7"/>
        <v>153.46800000000002</v>
      </c>
      <c r="O36" s="426">
        <f t="shared" si="7"/>
        <v>154.00800000000001</v>
      </c>
      <c r="P36" s="427">
        <f t="shared" si="7"/>
        <v>161.30699999999999</v>
      </c>
      <c r="Q36" s="426">
        <f t="shared" si="7"/>
        <v>161.946</v>
      </c>
      <c r="R36" s="428">
        <f t="shared" si="7"/>
        <v>168.03900000000002</v>
      </c>
    </row>
    <row r="37" spans="1:18" ht="12" customHeight="1">
      <c r="A37" s="381"/>
      <c r="B37" s="417">
        <f t="shared" si="4"/>
        <v>4</v>
      </c>
      <c r="C37" s="425">
        <f t="shared" si="5"/>
        <v>59.580000000000005</v>
      </c>
      <c r="D37" s="426">
        <f t="shared" si="5"/>
        <v>59.867999999999995</v>
      </c>
      <c r="E37" s="427">
        <f t="shared" si="5"/>
        <v>60.246000000000002</v>
      </c>
      <c r="F37" s="426">
        <f t="shared" si="5"/>
        <v>60.606000000000002</v>
      </c>
      <c r="G37" s="427">
        <f t="shared" si="5"/>
        <v>60.876000000000005</v>
      </c>
      <c r="H37" s="426">
        <f t="shared" si="5"/>
        <v>62.693999999999996</v>
      </c>
      <c r="I37" s="428">
        <f t="shared" si="5"/>
        <v>62.865000000000009</v>
      </c>
      <c r="J37" s="586"/>
      <c r="K37" s="417">
        <f t="shared" si="6"/>
        <v>58</v>
      </c>
      <c r="L37" s="425">
        <f t="shared" si="7"/>
        <v>148.31100000000001</v>
      </c>
      <c r="M37" s="426">
        <f t="shared" si="7"/>
        <v>150.50700000000001</v>
      </c>
      <c r="N37" s="427">
        <f t="shared" si="7"/>
        <v>154.32300000000001</v>
      </c>
      <c r="O37" s="426">
        <f t="shared" si="7"/>
        <v>155.85300000000001</v>
      </c>
      <c r="P37" s="427">
        <f t="shared" si="7"/>
        <v>163.584</v>
      </c>
      <c r="Q37" s="426">
        <f t="shared" si="7"/>
        <v>165.82500000000002</v>
      </c>
      <c r="R37" s="428">
        <f t="shared" si="7"/>
        <v>171.90899999999999</v>
      </c>
    </row>
    <row r="38" spans="1:18" ht="12" customHeight="1">
      <c r="A38" s="381"/>
      <c r="B38" s="448">
        <f t="shared" si="4"/>
        <v>5</v>
      </c>
      <c r="C38" s="429">
        <f t="shared" si="5"/>
        <v>59.877000000000002</v>
      </c>
      <c r="D38" s="430">
        <f t="shared" si="5"/>
        <v>61.236000000000004</v>
      </c>
      <c r="E38" s="431">
        <f t="shared" si="5"/>
        <v>61.640999999999998</v>
      </c>
      <c r="F38" s="430">
        <f t="shared" si="5"/>
        <v>62.703000000000003</v>
      </c>
      <c r="G38" s="431">
        <f t="shared" si="5"/>
        <v>63.576000000000001</v>
      </c>
      <c r="H38" s="430">
        <f t="shared" si="5"/>
        <v>64.926000000000002</v>
      </c>
      <c r="I38" s="432">
        <f t="shared" si="5"/>
        <v>65.034000000000006</v>
      </c>
      <c r="J38" s="586"/>
      <c r="K38" s="448">
        <f t="shared" si="6"/>
        <v>60</v>
      </c>
      <c r="L38" s="429">
        <f t="shared" si="7"/>
        <v>151.63200000000001</v>
      </c>
      <c r="M38" s="430">
        <f t="shared" si="7"/>
        <v>154.04400000000001</v>
      </c>
      <c r="N38" s="431">
        <f t="shared" si="7"/>
        <v>156.33000000000001</v>
      </c>
      <c r="O38" s="430">
        <f t="shared" si="7"/>
        <v>159.48000000000002</v>
      </c>
      <c r="P38" s="431">
        <f t="shared" si="7"/>
        <v>164.33100000000002</v>
      </c>
      <c r="Q38" s="430">
        <f t="shared" si="7"/>
        <v>169.38000000000002</v>
      </c>
      <c r="R38" s="432">
        <f t="shared" si="7"/>
        <v>175.536</v>
      </c>
    </row>
    <row r="39" spans="1:18" ht="12" customHeight="1">
      <c r="A39" s="381"/>
      <c r="B39" s="417">
        <f t="shared" si="4"/>
        <v>6</v>
      </c>
      <c r="C39" s="425">
        <f t="shared" si="5"/>
        <v>63.585000000000008</v>
      </c>
      <c r="D39" s="426">
        <f t="shared" si="5"/>
        <v>63.765000000000008</v>
      </c>
      <c r="E39" s="427">
        <f t="shared" si="5"/>
        <v>64.116</v>
      </c>
      <c r="F39" s="426">
        <f t="shared" si="5"/>
        <v>65.295000000000002</v>
      </c>
      <c r="G39" s="427">
        <f t="shared" si="5"/>
        <v>67.518000000000001</v>
      </c>
      <c r="H39" s="426">
        <f t="shared" si="5"/>
        <v>67.527000000000001</v>
      </c>
      <c r="I39" s="428">
        <f t="shared" si="5"/>
        <v>67.536000000000001</v>
      </c>
      <c r="J39" s="586"/>
      <c r="K39" s="417">
        <f t="shared" si="6"/>
        <v>62</v>
      </c>
      <c r="L39" s="425">
        <f t="shared" si="7"/>
        <v>154.85400000000001</v>
      </c>
      <c r="M39" s="426">
        <f t="shared" si="7"/>
        <v>157.38300000000001</v>
      </c>
      <c r="N39" s="427">
        <f t="shared" si="7"/>
        <v>159.61500000000001</v>
      </c>
      <c r="O39" s="426">
        <f t="shared" si="7"/>
        <v>162.71099999999998</v>
      </c>
      <c r="P39" s="427">
        <f t="shared" si="7"/>
        <v>169.04700000000003</v>
      </c>
      <c r="Q39" s="426">
        <f t="shared" si="7"/>
        <v>172.602</v>
      </c>
      <c r="R39" s="428">
        <f t="shared" si="7"/>
        <v>178.74900000000002</v>
      </c>
    </row>
    <row r="40" spans="1:18" ht="12" customHeight="1">
      <c r="A40" s="381"/>
      <c r="B40" s="417">
        <f t="shared" si="4"/>
        <v>7</v>
      </c>
      <c r="C40" s="425">
        <f t="shared" si="5"/>
        <v>64.953000000000003</v>
      </c>
      <c r="D40" s="426">
        <f t="shared" si="5"/>
        <v>65.177999999999997</v>
      </c>
      <c r="E40" s="427">
        <f t="shared" si="5"/>
        <v>65.591999999999999</v>
      </c>
      <c r="F40" s="426">
        <f t="shared" si="5"/>
        <v>66.708000000000013</v>
      </c>
      <c r="G40" s="427">
        <f t="shared" si="5"/>
        <v>67.572000000000003</v>
      </c>
      <c r="H40" s="426">
        <f t="shared" si="5"/>
        <v>69.290999999999997</v>
      </c>
      <c r="I40" s="428">
        <f t="shared" si="5"/>
        <v>69.489000000000004</v>
      </c>
      <c r="J40" s="586"/>
      <c r="K40" s="417">
        <f t="shared" si="6"/>
        <v>64</v>
      </c>
      <c r="L40" s="425">
        <f t="shared" si="7"/>
        <v>160.36200000000002</v>
      </c>
      <c r="M40" s="426">
        <f t="shared" si="7"/>
        <v>162.441</v>
      </c>
      <c r="N40" s="427">
        <f t="shared" si="7"/>
        <v>163.05300000000003</v>
      </c>
      <c r="O40" s="426">
        <f t="shared" si="7"/>
        <v>166.023</v>
      </c>
      <c r="P40" s="427">
        <f t="shared" si="7"/>
        <v>171.72900000000001</v>
      </c>
      <c r="Q40" s="426">
        <f t="shared" si="7"/>
        <v>178.44300000000001</v>
      </c>
      <c r="R40" s="428">
        <f t="shared" si="7"/>
        <v>183.834</v>
      </c>
    </row>
    <row r="41" spans="1:18" ht="12" customHeight="1">
      <c r="A41" s="381"/>
      <c r="B41" s="417">
        <f t="shared" si="4"/>
        <v>8</v>
      </c>
      <c r="C41" s="425">
        <f t="shared" si="5"/>
        <v>65.13300000000001</v>
      </c>
      <c r="D41" s="426">
        <f t="shared" si="5"/>
        <v>66.519000000000005</v>
      </c>
      <c r="E41" s="427">
        <f t="shared" si="5"/>
        <v>66.744</v>
      </c>
      <c r="F41" s="426">
        <f t="shared" si="5"/>
        <v>68.058000000000007</v>
      </c>
      <c r="G41" s="427">
        <f t="shared" si="5"/>
        <v>69.012000000000015</v>
      </c>
      <c r="H41" s="426">
        <f t="shared" si="5"/>
        <v>73.224000000000004</v>
      </c>
      <c r="I41" s="428">
        <f t="shared" si="5"/>
        <v>73.53</v>
      </c>
      <c r="J41" s="586"/>
      <c r="K41" s="417">
        <f t="shared" si="6"/>
        <v>66</v>
      </c>
      <c r="L41" s="425">
        <f t="shared" si="7"/>
        <v>160.70400000000001</v>
      </c>
      <c r="M41" s="426">
        <f t="shared" si="7"/>
        <v>163.143</v>
      </c>
      <c r="N41" s="427">
        <f t="shared" si="7"/>
        <v>165.58199999999999</v>
      </c>
      <c r="O41" s="426">
        <f t="shared" si="7"/>
        <v>169.21800000000002</v>
      </c>
      <c r="P41" s="427">
        <f t="shared" si="7"/>
        <v>172.31400000000002</v>
      </c>
      <c r="Q41" s="426">
        <f t="shared" si="7"/>
        <v>181.548</v>
      </c>
      <c r="R41" s="428">
        <f t="shared" si="7"/>
        <v>186.95700000000002</v>
      </c>
    </row>
    <row r="42" spans="1:18" ht="12" customHeight="1">
      <c r="A42" s="381"/>
      <c r="B42" s="417">
        <f t="shared" si="4"/>
        <v>9</v>
      </c>
      <c r="C42" s="425">
        <f t="shared" si="5"/>
        <v>67.5</v>
      </c>
      <c r="D42" s="426">
        <f t="shared" si="5"/>
        <v>69.021000000000001</v>
      </c>
      <c r="E42" s="427">
        <f t="shared" si="5"/>
        <v>69.102000000000004</v>
      </c>
      <c r="F42" s="426">
        <f t="shared" si="5"/>
        <v>69.515999999999991</v>
      </c>
      <c r="G42" s="427">
        <f t="shared" si="5"/>
        <v>71.316000000000003</v>
      </c>
      <c r="H42" s="426">
        <f t="shared" si="5"/>
        <v>74.231999999999999</v>
      </c>
      <c r="I42" s="428">
        <f t="shared" si="5"/>
        <v>76.212000000000003</v>
      </c>
      <c r="J42" s="586"/>
      <c r="K42" s="417">
        <f t="shared" si="6"/>
        <v>68</v>
      </c>
      <c r="L42" s="425">
        <f t="shared" si="7"/>
        <v>163.64700000000002</v>
      </c>
      <c r="M42" s="426">
        <f t="shared" si="7"/>
        <v>166.25700000000001</v>
      </c>
      <c r="N42" s="427">
        <f t="shared" si="7"/>
        <v>168.696</v>
      </c>
      <c r="O42" s="426">
        <f t="shared" si="7"/>
        <v>172.30500000000001</v>
      </c>
      <c r="P42" s="427">
        <f t="shared" si="7"/>
        <v>175.28399999999999</v>
      </c>
      <c r="Q42" s="426">
        <f t="shared" si="7"/>
        <v>184.49100000000001</v>
      </c>
      <c r="R42" s="428">
        <f t="shared" si="7"/>
        <v>190.035</v>
      </c>
    </row>
    <row r="43" spans="1:18" ht="12" customHeight="1">
      <c r="A43" s="381"/>
      <c r="B43" s="448">
        <f t="shared" si="4"/>
        <v>10</v>
      </c>
      <c r="C43" s="429">
        <f t="shared" si="5"/>
        <v>69.290999999999997</v>
      </c>
      <c r="D43" s="430">
        <f t="shared" si="5"/>
        <v>70.766999999999996</v>
      </c>
      <c r="E43" s="431">
        <f t="shared" si="5"/>
        <v>70.875</v>
      </c>
      <c r="F43" s="430">
        <f t="shared" si="5"/>
        <v>71.307000000000002</v>
      </c>
      <c r="G43" s="431">
        <f t="shared" si="5"/>
        <v>73.043999999999997</v>
      </c>
      <c r="H43" s="430">
        <f t="shared" si="5"/>
        <v>75.906000000000006</v>
      </c>
      <c r="I43" s="432">
        <f t="shared" si="5"/>
        <v>77.940000000000012</v>
      </c>
      <c r="J43" s="586"/>
      <c r="K43" s="448">
        <f t="shared" si="6"/>
        <v>70</v>
      </c>
      <c r="L43" s="429">
        <f t="shared" si="7"/>
        <v>167.02200000000002</v>
      </c>
      <c r="M43" s="430">
        <f t="shared" si="7"/>
        <v>169.40699999999998</v>
      </c>
      <c r="N43" s="431">
        <f t="shared" si="7"/>
        <v>173.709</v>
      </c>
      <c r="O43" s="430">
        <f t="shared" si="7"/>
        <v>175.52700000000002</v>
      </c>
      <c r="P43" s="431">
        <f t="shared" si="7"/>
        <v>178.37100000000001</v>
      </c>
      <c r="Q43" s="430">
        <f t="shared" si="7"/>
        <v>187.70400000000001</v>
      </c>
      <c r="R43" s="432">
        <f t="shared" si="7"/>
        <v>193.12200000000001</v>
      </c>
    </row>
    <row r="44" spans="1:18" ht="12" customHeight="1">
      <c r="A44" s="381"/>
      <c r="B44" s="417">
        <f t="shared" si="4"/>
        <v>11</v>
      </c>
      <c r="C44" s="425">
        <f t="shared" si="5"/>
        <v>72.558000000000007</v>
      </c>
      <c r="D44" s="426">
        <f t="shared" si="5"/>
        <v>72.701999999999998</v>
      </c>
      <c r="E44" s="427">
        <f t="shared" si="5"/>
        <v>72.917999999999992</v>
      </c>
      <c r="F44" s="426">
        <f t="shared" si="5"/>
        <v>74.403000000000006</v>
      </c>
      <c r="G44" s="427">
        <f t="shared" si="5"/>
        <v>76.491</v>
      </c>
      <c r="H44" s="426">
        <f t="shared" si="5"/>
        <v>79.461000000000013</v>
      </c>
      <c r="I44" s="428">
        <f t="shared" si="5"/>
        <v>81.432000000000002</v>
      </c>
      <c r="J44" s="586"/>
      <c r="K44" s="417">
        <f t="shared" si="6"/>
        <v>72</v>
      </c>
      <c r="L44" s="425">
        <f t="shared" si="7"/>
        <v>170.19900000000001</v>
      </c>
      <c r="M44" s="426">
        <f t="shared" si="7"/>
        <v>172.55700000000002</v>
      </c>
      <c r="N44" s="427">
        <f t="shared" si="7"/>
        <v>175.23000000000002</v>
      </c>
      <c r="O44" s="426">
        <f t="shared" si="7"/>
        <v>178.60500000000002</v>
      </c>
      <c r="P44" s="427">
        <f t="shared" si="7"/>
        <v>181.57500000000002</v>
      </c>
      <c r="Q44" s="426">
        <f t="shared" si="7"/>
        <v>190.79100000000003</v>
      </c>
      <c r="R44" s="428">
        <f t="shared" si="7"/>
        <v>196.10100000000003</v>
      </c>
    </row>
    <row r="45" spans="1:18" ht="12" customHeight="1">
      <c r="A45" s="381"/>
      <c r="B45" s="417">
        <f t="shared" si="4"/>
        <v>12</v>
      </c>
      <c r="C45" s="425">
        <f t="shared" si="5"/>
        <v>73.278000000000006</v>
      </c>
      <c r="D45" s="426">
        <f t="shared" si="5"/>
        <v>74.870999999999995</v>
      </c>
      <c r="E45" s="427">
        <f t="shared" si="5"/>
        <v>74.997</v>
      </c>
      <c r="F45" s="426">
        <f t="shared" si="5"/>
        <v>75.356999999999999</v>
      </c>
      <c r="G45" s="427">
        <f t="shared" si="5"/>
        <v>77.085000000000008</v>
      </c>
      <c r="H45" s="426">
        <f t="shared" si="5"/>
        <v>79.83</v>
      </c>
      <c r="I45" s="428">
        <f t="shared" si="5"/>
        <v>81.900000000000006</v>
      </c>
      <c r="J45" s="586"/>
      <c r="K45" s="417">
        <f t="shared" si="6"/>
        <v>74</v>
      </c>
      <c r="L45" s="425">
        <f t="shared" si="7"/>
        <v>174.285</v>
      </c>
      <c r="M45" s="426">
        <f t="shared" si="7"/>
        <v>178.97400000000002</v>
      </c>
      <c r="N45" s="427">
        <f t="shared" si="7"/>
        <v>179.47800000000001</v>
      </c>
      <c r="O45" s="426">
        <f t="shared" si="7"/>
        <v>181.8</v>
      </c>
      <c r="P45" s="427">
        <f t="shared" si="7"/>
        <v>184.45500000000001</v>
      </c>
      <c r="Q45" s="426">
        <f t="shared" si="7"/>
        <v>193.887</v>
      </c>
      <c r="R45" s="428">
        <f t="shared" si="7"/>
        <v>199.17000000000002</v>
      </c>
    </row>
    <row r="46" spans="1:18" ht="12" customHeight="1">
      <c r="A46" s="381"/>
      <c r="B46" s="417">
        <f t="shared" si="4"/>
        <v>13</v>
      </c>
      <c r="C46" s="425">
        <f t="shared" si="5"/>
        <v>75.240000000000009</v>
      </c>
      <c r="D46" s="426">
        <f t="shared" si="5"/>
        <v>76.823999999999998</v>
      </c>
      <c r="E46" s="427">
        <f t="shared" si="5"/>
        <v>77.013000000000005</v>
      </c>
      <c r="F46" s="426">
        <f t="shared" si="5"/>
        <v>77.400000000000006</v>
      </c>
      <c r="G46" s="427">
        <f t="shared" si="5"/>
        <v>79.083000000000013</v>
      </c>
      <c r="H46" s="426">
        <f t="shared" si="5"/>
        <v>81.819000000000003</v>
      </c>
      <c r="I46" s="428">
        <f t="shared" si="5"/>
        <v>83.907000000000011</v>
      </c>
      <c r="J46" s="586"/>
      <c r="K46" s="417">
        <f t="shared" si="6"/>
        <v>76</v>
      </c>
      <c r="L46" s="425">
        <f t="shared" si="7"/>
        <v>175.14</v>
      </c>
      <c r="M46" s="426">
        <f t="shared" si="7"/>
        <v>179.37</v>
      </c>
      <c r="N46" s="427">
        <f t="shared" si="7"/>
        <v>180.15300000000002</v>
      </c>
      <c r="O46" s="426">
        <f t="shared" si="7"/>
        <v>184.74300000000002</v>
      </c>
      <c r="P46" s="427">
        <f t="shared" si="7"/>
        <v>187.488</v>
      </c>
      <c r="Q46" s="426">
        <f t="shared" si="7"/>
        <v>198.018</v>
      </c>
      <c r="R46" s="428">
        <f t="shared" si="7"/>
        <v>202.66200000000001</v>
      </c>
    </row>
    <row r="47" spans="1:18" ht="12" customHeight="1">
      <c r="A47" s="381"/>
      <c r="B47" s="417">
        <f t="shared" si="4"/>
        <v>14</v>
      </c>
      <c r="C47" s="425">
        <f t="shared" si="5"/>
        <v>78.641999999999996</v>
      </c>
      <c r="D47" s="426">
        <f t="shared" si="5"/>
        <v>78.84</v>
      </c>
      <c r="E47" s="427">
        <f t="shared" si="5"/>
        <v>79.083000000000013</v>
      </c>
      <c r="F47" s="426">
        <f t="shared" si="5"/>
        <v>79.343999999999994</v>
      </c>
      <c r="G47" s="427">
        <f t="shared" si="5"/>
        <v>80.981999999999999</v>
      </c>
      <c r="H47" s="426">
        <f t="shared" si="5"/>
        <v>85.454999999999998</v>
      </c>
      <c r="I47" s="428">
        <f t="shared" si="5"/>
        <v>86.147999999999996</v>
      </c>
      <c r="J47" s="586"/>
      <c r="K47" s="417">
        <f t="shared" si="6"/>
        <v>78</v>
      </c>
      <c r="L47" s="425">
        <f t="shared" si="7"/>
        <v>176.98500000000001</v>
      </c>
      <c r="M47" s="426">
        <f t="shared" si="7"/>
        <v>179.46</v>
      </c>
      <c r="N47" s="427">
        <f t="shared" si="7"/>
        <v>185.994</v>
      </c>
      <c r="O47" s="426">
        <f t="shared" si="7"/>
        <v>187.95600000000002</v>
      </c>
      <c r="P47" s="427">
        <f t="shared" si="7"/>
        <v>192.08700000000002</v>
      </c>
      <c r="Q47" s="426">
        <f t="shared" si="7"/>
        <v>199.84500000000003</v>
      </c>
      <c r="R47" s="428">
        <f t="shared" si="7"/>
        <v>204.52500000000001</v>
      </c>
    </row>
    <row r="48" spans="1:18" ht="12" customHeight="1">
      <c r="A48" s="381"/>
      <c r="B48" s="448">
        <f t="shared" si="4"/>
        <v>15</v>
      </c>
      <c r="C48" s="429">
        <f t="shared" si="5"/>
        <v>79.119</v>
      </c>
      <c r="D48" s="430">
        <f t="shared" si="5"/>
        <v>80.964000000000013</v>
      </c>
      <c r="E48" s="431">
        <f t="shared" si="5"/>
        <v>81.162000000000006</v>
      </c>
      <c r="F48" s="430">
        <f t="shared" si="5"/>
        <v>82.466999999999999</v>
      </c>
      <c r="G48" s="431">
        <f t="shared" si="5"/>
        <v>83.475000000000009</v>
      </c>
      <c r="H48" s="430">
        <f t="shared" si="5"/>
        <v>86.417999999999992</v>
      </c>
      <c r="I48" s="432">
        <f t="shared" si="5"/>
        <v>88.983000000000004</v>
      </c>
      <c r="J48" s="586"/>
      <c r="K48" s="448">
        <f t="shared" si="6"/>
        <v>80</v>
      </c>
      <c r="L48" s="429">
        <f t="shared" si="7"/>
        <v>178.506</v>
      </c>
      <c r="M48" s="430">
        <f t="shared" si="7"/>
        <v>180.98099999999999</v>
      </c>
      <c r="N48" s="431">
        <f t="shared" si="7"/>
        <v>186.99300000000002</v>
      </c>
      <c r="O48" s="430">
        <f t="shared" si="7"/>
        <v>188.36099999999999</v>
      </c>
      <c r="P48" s="431">
        <f t="shared" si="7"/>
        <v>193.74300000000002</v>
      </c>
      <c r="Q48" s="430">
        <f t="shared" si="7"/>
        <v>201.47400000000002</v>
      </c>
      <c r="R48" s="432">
        <f t="shared" si="7"/>
        <v>206.19</v>
      </c>
    </row>
    <row r="49" spans="1:18" ht="12" customHeight="1">
      <c r="A49" s="381"/>
      <c r="B49" s="417">
        <f t="shared" si="4"/>
        <v>16</v>
      </c>
      <c r="C49" s="425">
        <f t="shared" si="5"/>
        <v>79.587000000000003</v>
      </c>
      <c r="D49" s="426">
        <f t="shared" si="5"/>
        <v>81.513000000000005</v>
      </c>
      <c r="E49" s="427">
        <f t="shared" si="5"/>
        <v>81.855000000000004</v>
      </c>
      <c r="F49" s="426">
        <f t="shared" si="5"/>
        <v>83.007000000000005</v>
      </c>
      <c r="G49" s="427">
        <f t="shared" si="5"/>
        <v>84.393000000000001</v>
      </c>
      <c r="H49" s="426">
        <f t="shared" si="5"/>
        <v>89.198999999999998</v>
      </c>
      <c r="I49" s="428">
        <f t="shared" si="5"/>
        <v>90.189000000000007</v>
      </c>
      <c r="J49" s="586"/>
      <c r="K49" s="417">
        <f t="shared" si="6"/>
        <v>82</v>
      </c>
      <c r="L49" s="425">
        <f t="shared" si="7"/>
        <v>180.53100000000001</v>
      </c>
      <c r="M49" s="426">
        <f t="shared" si="7"/>
        <v>182.88000000000002</v>
      </c>
      <c r="N49" s="427">
        <f t="shared" si="7"/>
        <v>187.85700000000003</v>
      </c>
      <c r="O49" s="426">
        <f t="shared" si="7"/>
        <v>190.10700000000003</v>
      </c>
      <c r="P49" s="427">
        <f t="shared" si="7"/>
        <v>195.44399999999999</v>
      </c>
      <c r="Q49" s="426">
        <f t="shared" si="7"/>
        <v>203.21099999999998</v>
      </c>
      <c r="R49" s="428">
        <f t="shared" si="7"/>
        <v>207.78300000000002</v>
      </c>
    </row>
    <row r="50" spans="1:18" ht="12" customHeight="1">
      <c r="A50" s="381"/>
      <c r="B50" s="417">
        <f t="shared" si="4"/>
        <v>17</v>
      </c>
      <c r="C50" s="425">
        <f t="shared" si="5"/>
        <v>81.522000000000006</v>
      </c>
      <c r="D50" s="426">
        <f t="shared" si="5"/>
        <v>83.600999999999999</v>
      </c>
      <c r="E50" s="427">
        <f t="shared" si="5"/>
        <v>83.862000000000009</v>
      </c>
      <c r="F50" s="426">
        <f t="shared" si="5"/>
        <v>85.239000000000004</v>
      </c>
      <c r="G50" s="427">
        <f t="shared" si="5"/>
        <v>87.021000000000001</v>
      </c>
      <c r="H50" s="426">
        <f t="shared" si="5"/>
        <v>91.179000000000002</v>
      </c>
      <c r="I50" s="428">
        <f t="shared" si="5"/>
        <v>92.997</v>
      </c>
      <c r="J50" s="586"/>
      <c r="K50" s="417">
        <f t="shared" si="6"/>
        <v>84</v>
      </c>
      <c r="L50" s="425">
        <f t="shared" si="7"/>
        <v>183.47400000000002</v>
      </c>
      <c r="M50" s="426">
        <f t="shared" si="7"/>
        <v>185.94</v>
      </c>
      <c r="N50" s="427">
        <f t="shared" si="7"/>
        <v>188.262</v>
      </c>
      <c r="O50" s="426">
        <f t="shared" si="7"/>
        <v>193.06800000000001</v>
      </c>
      <c r="P50" s="427">
        <f t="shared" si="7"/>
        <v>198.369</v>
      </c>
      <c r="Q50" s="426">
        <f t="shared" si="7"/>
        <v>205.911</v>
      </c>
      <c r="R50" s="428">
        <f t="shared" si="7"/>
        <v>210.61800000000002</v>
      </c>
    </row>
    <row r="51" spans="1:18" ht="12" customHeight="1">
      <c r="A51" s="381"/>
      <c r="B51" s="417">
        <f t="shared" si="4"/>
        <v>18</v>
      </c>
      <c r="C51" s="425">
        <f t="shared" ref="C51:I66" si="8">MAX(C$103*(1-C$10),C120*(1-C$8))</f>
        <v>82.314000000000007</v>
      </c>
      <c r="D51" s="426">
        <f t="shared" si="8"/>
        <v>84.753</v>
      </c>
      <c r="E51" s="427">
        <f t="shared" si="8"/>
        <v>84.968999999999994</v>
      </c>
      <c r="F51" s="426">
        <f t="shared" si="8"/>
        <v>85.698000000000008</v>
      </c>
      <c r="G51" s="427">
        <f t="shared" si="8"/>
        <v>88.407000000000011</v>
      </c>
      <c r="H51" s="426">
        <f t="shared" si="8"/>
        <v>91.710000000000008</v>
      </c>
      <c r="I51" s="428">
        <f t="shared" si="8"/>
        <v>94.742999999999995</v>
      </c>
      <c r="J51" s="586"/>
      <c r="K51" s="417">
        <f t="shared" si="6"/>
        <v>86</v>
      </c>
      <c r="L51" s="425">
        <f t="shared" ref="L51:R66" si="9">MAX(C$103*(1-C$10),C170*(1-C$8))</f>
        <v>186.57000000000002</v>
      </c>
      <c r="M51" s="426">
        <f t="shared" si="9"/>
        <v>191.84399999999999</v>
      </c>
      <c r="N51" s="427">
        <f t="shared" si="9"/>
        <v>193.73400000000001</v>
      </c>
      <c r="O51" s="426">
        <f t="shared" si="9"/>
        <v>196.83</v>
      </c>
      <c r="P51" s="427">
        <f t="shared" si="9"/>
        <v>201.29400000000001</v>
      </c>
      <c r="Q51" s="426">
        <f t="shared" si="9"/>
        <v>208.94399999999999</v>
      </c>
      <c r="R51" s="428">
        <f t="shared" si="9"/>
        <v>213.51600000000002</v>
      </c>
    </row>
    <row r="52" spans="1:18" ht="12" customHeight="1">
      <c r="A52" s="381"/>
      <c r="B52" s="417">
        <f t="shared" si="4"/>
        <v>19</v>
      </c>
      <c r="C52" s="425">
        <f t="shared" si="8"/>
        <v>82.503</v>
      </c>
      <c r="D52" s="426">
        <f t="shared" si="8"/>
        <v>85.032000000000011</v>
      </c>
      <c r="E52" s="427">
        <f t="shared" si="8"/>
        <v>85.400999999999996</v>
      </c>
      <c r="F52" s="426">
        <f t="shared" si="8"/>
        <v>86.13900000000001</v>
      </c>
      <c r="G52" s="427">
        <f t="shared" si="8"/>
        <v>88.65</v>
      </c>
      <c r="H52" s="426">
        <f t="shared" si="8"/>
        <v>92.007000000000005</v>
      </c>
      <c r="I52" s="428">
        <f t="shared" si="8"/>
        <v>95.247</v>
      </c>
      <c r="J52" s="586"/>
      <c r="K52" s="417">
        <f t="shared" si="6"/>
        <v>88</v>
      </c>
      <c r="L52" s="425">
        <f t="shared" si="9"/>
        <v>189.45000000000002</v>
      </c>
      <c r="M52" s="426">
        <f t="shared" si="9"/>
        <v>191.988</v>
      </c>
      <c r="N52" s="427">
        <f t="shared" si="9"/>
        <v>194.26499999999999</v>
      </c>
      <c r="O52" s="426">
        <f t="shared" si="9"/>
        <v>198.72000000000003</v>
      </c>
      <c r="P52" s="427">
        <f t="shared" si="9"/>
        <v>204.066</v>
      </c>
      <c r="Q52" s="426">
        <f t="shared" si="9"/>
        <v>211.66200000000001</v>
      </c>
      <c r="R52" s="428">
        <f t="shared" si="9"/>
        <v>216.18900000000002</v>
      </c>
    </row>
    <row r="53" spans="1:18" ht="12" customHeight="1">
      <c r="A53" s="381"/>
      <c r="B53" s="448">
        <f t="shared" si="4"/>
        <v>20</v>
      </c>
      <c r="C53" s="429">
        <f t="shared" si="8"/>
        <v>83.295000000000002</v>
      </c>
      <c r="D53" s="430">
        <f t="shared" si="8"/>
        <v>85.185000000000002</v>
      </c>
      <c r="E53" s="431">
        <f t="shared" si="8"/>
        <v>85.554000000000002</v>
      </c>
      <c r="F53" s="430">
        <f t="shared" si="8"/>
        <v>89.12700000000001</v>
      </c>
      <c r="G53" s="431">
        <f t="shared" si="8"/>
        <v>90.207000000000008</v>
      </c>
      <c r="H53" s="430">
        <f t="shared" si="8"/>
        <v>93.617999999999995</v>
      </c>
      <c r="I53" s="432">
        <f t="shared" si="8"/>
        <v>97.128</v>
      </c>
      <c r="J53" s="586"/>
      <c r="K53" s="448">
        <f t="shared" si="6"/>
        <v>90</v>
      </c>
      <c r="L53" s="429">
        <f t="shared" si="9"/>
        <v>192.411</v>
      </c>
      <c r="M53" s="430">
        <f t="shared" si="9"/>
        <v>194.904</v>
      </c>
      <c r="N53" s="431">
        <f t="shared" si="9"/>
        <v>197.28000000000003</v>
      </c>
      <c r="O53" s="430">
        <f t="shared" si="9"/>
        <v>201.636</v>
      </c>
      <c r="P53" s="431">
        <f t="shared" si="9"/>
        <v>206.92800000000003</v>
      </c>
      <c r="Q53" s="430">
        <f t="shared" si="9"/>
        <v>214.83</v>
      </c>
      <c r="R53" s="432">
        <f t="shared" si="9"/>
        <v>218.97000000000003</v>
      </c>
    </row>
    <row r="54" spans="1:18" ht="12" customHeight="1">
      <c r="A54" s="381"/>
      <c r="B54" s="417">
        <f t="shared" si="4"/>
        <v>21</v>
      </c>
      <c r="C54" s="425">
        <f t="shared" si="8"/>
        <v>87.885000000000005</v>
      </c>
      <c r="D54" s="426">
        <f t="shared" si="8"/>
        <v>89.262000000000015</v>
      </c>
      <c r="E54" s="427">
        <f t="shared" si="8"/>
        <v>89.541000000000011</v>
      </c>
      <c r="F54" s="426">
        <f t="shared" si="8"/>
        <v>89.73</v>
      </c>
      <c r="G54" s="427">
        <f t="shared" si="8"/>
        <v>93.006</v>
      </c>
      <c r="H54" s="426">
        <f t="shared" si="8"/>
        <v>96.552000000000007</v>
      </c>
      <c r="I54" s="428">
        <f t="shared" si="8"/>
        <v>100.188</v>
      </c>
      <c r="J54" s="586"/>
      <c r="K54" s="417">
        <f t="shared" si="6"/>
        <v>92</v>
      </c>
      <c r="L54" s="425">
        <f t="shared" si="9"/>
        <v>194.63399999999999</v>
      </c>
      <c r="M54" s="426">
        <f t="shared" si="9"/>
        <v>201.82500000000002</v>
      </c>
      <c r="N54" s="427">
        <f t="shared" si="9"/>
        <v>202.059</v>
      </c>
      <c r="O54" s="426">
        <f t="shared" si="9"/>
        <v>203.93100000000001</v>
      </c>
      <c r="P54" s="427">
        <f t="shared" si="9"/>
        <v>208.989</v>
      </c>
      <c r="Q54" s="426">
        <f t="shared" si="9"/>
        <v>216.91800000000001</v>
      </c>
      <c r="R54" s="428">
        <f t="shared" si="9"/>
        <v>221.22000000000003</v>
      </c>
    </row>
    <row r="55" spans="1:18" ht="12" customHeight="1">
      <c r="A55" s="381"/>
      <c r="B55" s="417">
        <f t="shared" si="4"/>
        <v>22</v>
      </c>
      <c r="C55" s="425">
        <f t="shared" si="8"/>
        <v>90.549000000000007</v>
      </c>
      <c r="D55" s="426">
        <f t="shared" si="8"/>
        <v>92.07</v>
      </c>
      <c r="E55" s="427">
        <f t="shared" si="8"/>
        <v>92.51100000000001</v>
      </c>
      <c r="F55" s="426">
        <f t="shared" si="8"/>
        <v>94.841999999999999</v>
      </c>
      <c r="G55" s="427">
        <f t="shared" si="8"/>
        <v>95.966999999999999</v>
      </c>
      <c r="H55" s="426">
        <f t="shared" si="8"/>
        <v>99.728999999999999</v>
      </c>
      <c r="I55" s="428">
        <f t="shared" si="8"/>
        <v>103.617</v>
      </c>
      <c r="J55" s="586"/>
      <c r="K55" s="417">
        <f t="shared" si="6"/>
        <v>94</v>
      </c>
      <c r="L55" s="425">
        <f t="shared" si="9"/>
        <v>197.90100000000001</v>
      </c>
      <c r="M55" s="426">
        <f t="shared" si="9"/>
        <v>202.93200000000002</v>
      </c>
      <c r="N55" s="427">
        <f t="shared" si="9"/>
        <v>205.119</v>
      </c>
      <c r="O55" s="426">
        <f t="shared" si="9"/>
        <v>206.78399999999999</v>
      </c>
      <c r="P55" s="427">
        <f t="shared" si="9"/>
        <v>211.815</v>
      </c>
      <c r="Q55" s="426">
        <f t="shared" si="9"/>
        <v>219.69</v>
      </c>
      <c r="R55" s="428">
        <f t="shared" si="9"/>
        <v>224.001</v>
      </c>
    </row>
    <row r="56" spans="1:18" ht="12" customHeight="1">
      <c r="A56" s="381"/>
      <c r="B56" s="417">
        <f t="shared" si="4"/>
        <v>23</v>
      </c>
      <c r="C56" s="425">
        <f t="shared" si="8"/>
        <v>92.736000000000004</v>
      </c>
      <c r="D56" s="426">
        <f t="shared" si="8"/>
        <v>94.338000000000008</v>
      </c>
      <c r="E56" s="427">
        <f t="shared" si="8"/>
        <v>94.815000000000012</v>
      </c>
      <c r="F56" s="426">
        <f t="shared" si="8"/>
        <v>97.254000000000005</v>
      </c>
      <c r="G56" s="427">
        <f t="shared" si="8"/>
        <v>98.667000000000002</v>
      </c>
      <c r="H56" s="426">
        <f t="shared" si="8"/>
        <v>102.411</v>
      </c>
      <c r="I56" s="428">
        <f t="shared" si="8"/>
        <v>106.524</v>
      </c>
      <c r="J56" s="586"/>
      <c r="K56" s="417">
        <f t="shared" si="6"/>
        <v>96</v>
      </c>
      <c r="L56" s="425">
        <f t="shared" si="9"/>
        <v>200.57400000000001</v>
      </c>
      <c r="M56" s="426">
        <f t="shared" si="9"/>
        <v>203.202</v>
      </c>
      <c r="N56" s="427">
        <f t="shared" si="9"/>
        <v>205.488</v>
      </c>
      <c r="O56" s="426">
        <f t="shared" si="9"/>
        <v>209.09700000000001</v>
      </c>
      <c r="P56" s="427">
        <f t="shared" si="9"/>
        <v>213.90300000000002</v>
      </c>
      <c r="Q56" s="426">
        <f t="shared" si="9"/>
        <v>221.76900000000001</v>
      </c>
      <c r="R56" s="428">
        <f t="shared" si="9"/>
        <v>226.06200000000001</v>
      </c>
    </row>
    <row r="57" spans="1:18" ht="12" customHeight="1">
      <c r="A57" s="381"/>
      <c r="B57" s="417">
        <f t="shared" si="4"/>
        <v>24</v>
      </c>
      <c r="C57" s="425">
        <f t="shared" si="8"/>
        <v>94.977000000000004</v>
      </c>
      <c r="D57" s="426">
        <f t="shared" si="8"/>
        <v>96.507000000000005</v>
      </c>
      <c r="E57" s="427">
        <f t="shared" si="8"/>
        <v>97.29</v>
      </c>
      <c r="F57" s="426">
        <f t="shared" si="8"/>
        <v>99.765000000000015</v>
      </c>
      <c r="G57" s="427">
        <f t="shared" si="8"/>
        <v>101.223</v>
      </c>
      <c r="H57" s="426">
        <f t="shared" si="8"/>
        <v>105.3</v>
      </c>
      <c r="I57" s="428">
        <f t="shared" si="8"/>
        <v>109.476</v>
      </c>
      <c r="J57" s="586"/>
      <c r="K57" s="417">
        <f t="shared" si="6"/>
        <v>98</v>
      </c>
      <c r="L57" s="425">
        <f t="shared" si="9"/>
        <v>203.24700000000001</v>
      </c>
      <c r="M57" s="426">
        <f t="shared" si="9"/>
        <v>205.04700000000003</v>
      </c>
      <c r="N57" s="427">
        <f t="shared" si="9"/>
        <v>207.85500000000002</v>
      </c>
      <c r="O57" s="426">
        <f t="shared" si="9"/>
        <v>211.23000000000002</v>
      </c>
      <c r="P57" s="427">
        <f t="shared" si="9"/>
        <v>215.90100000000001</v>
      </c>
      <c r="Q57" s="426">
        <f t="shared" si="9"/>
        <v>223.70400000000001</v>
      </c>
      <c r="R57" s="428">
        <f t="shared" si="9"/>
        <v>228.22200000000001</v>
      </c>
    </row>
    <row r="58" spans="1:18" ht="12" customHeight="1">
      <c r="A58" s="381"/>
      <c r="B58" s="448">
        <f t="shared" si="4"/>
        <v>25</v>
      </c>
      <c r="C58" s="429">
        <f t="shared" si="8"/>
        <v>95.174999999999997</v>
      </c>
      <c r="D58" s="430">
        <f t="shared" si="8"/>
        <v>96.885000000000005</v>
      </c>
      <c r="E58" s="431">
        <f t="shared" si="8"/>
        <v>97.587000000000003</v>
      </c>
      <c r="F58" s="430">
        <f t="shared" si="8"/>
        <v>101.93400000000001</v>
      </c>
      <c r="G58" s="431">
        <f t="shared" si="8"/>
        <v>103.518</v>
      </c>
      <c r="H58" s="430">
        <f t="shared" si="8"/>
        <v>107.58600000000001</v>
      </c>
      <c r="I58" s="432">
        <f t="shared" si="8"/>
        <v>112.203</v>
      </c>
      <c r="J58" s="586"/>
      <c r="K58" s="448">
        <f t="shared" si="6"/>
        <v>100</v>
      </c>
      <c r="L58" s="429">
        <f t="shared" si="9"/>
        <v>206.37</v>
      </c>
      <c r="M58" s="430">
        <f t="shared" si="9"/>
        <v>207.61200000000002</v>
      </c>
      <c r="N58" s="431">
        <f t="shared" si="9"/>
        <v>210.80700000000002</v>
      </c>
      <c r="O58" s="430">
        <f t="shared" si="9"/>
        <v>213.74100000000001</v>
      </c>
      <c r="P58" s="431">
        <f t="shared" si="9"/>
        <v>218.38500000000002</v>
      </c>
      <c r="Q58" s="430">
        <f t="shared" si="9"/>
        <v>226.22400000000002</v>
      </c>
      <c r="R58" s="432">
        <f t="shared" si="9"/>
        <v>230.78700000000001</v>
      </c>
    </row>
    <row r="59" spans="1:18" ht="12" customHeight="1">
      <c r="A59" s="381"/>
      <c r="B59" s="417">
        <f t="shared" si="4"/>
        <v>26</v>
      </c>
      <c r="C59" s="425">
        <f t="shared" si="8"/>
        <v>99.153000000000006</v>
      </c>
      <c r="D59" s="426">
        <f t="shared" si="8"/>
        <v>101.07</v>
      </c>
      <c r="E59" s="427">
        <f t="shared" si="8"/>
        <v>101.84399999999999</v>
      </c>
      <c r="F59" s="426">
        <f t="shared" si="8"/>
        <v>104.11200000000001</v>
      </c>
      <c r="G59" s="427">
        <f t="shared" si="8"/>
        <v>105.68700000000001</v>
      </c>
      <c r="H59" s="426">
        <f t="shared" si="8"/>
        <v>111.879</v>
      </c>
      <c r="I59" s="428">
        <f t="shared" si="8"/>
        <v>115.00200000000001</v>
      </c>
      <c r="J59" s="586"/>
      <c r="K59" s="417">
        <f t="shared" ref="K59:K68" si="10">+K58+5</f>
        <v>105</v>
      </c>
      <c r="L59" s="425">
        <f t="shared" si="9"/>
        <v>214.227</v>
      </c>
      <c r="M59" s="426">
        <f t="shared" si="9"/>
        <v>215.76600000000002</v>
      </c>
      <c r="N59" s="427">
        <f t="shared" si="9"/>
        <v>218.50200000000001</v>
      </c>
      <c r="O59" s="426">
        <f t="shared" si="9"/>
        <v>221.30100000000002</v>
      </c>
      <c r="P59" s="427">
        <f t="shared" si="9"/>
        <v>225.756</v>
      </c>
      <c r="Q59" s="426">
        <f t="shared" si="9"/>
        <v>233.52300000000002</v>
      </c>
      <c r="R59" s="428">
        <f t="shared" si="9"/>
        <v>238.01399999999998</v>
      </c>
    </row>
    <row r="60" spans="1:18" ht="12" customHeight="1">
      <c r="A60" s="381"/>
      <c r="B60" s="417">
        <f t="shared" si="4"/>
        <v>27</v>
      </c>
      <c r="C60" s="425">
        <f t="shared" si="8"/>
        <v>100.989</v>
      </c>
      <c r="D60" s="426">
        <f t="shared" si="8"/>
        <v>102.96000000000001</v>
      </c>
      <c r="E60" s="427">
        <f t="shared" si="8"/>
        <v>103.455</v>
      </c>
      <c r="F60" s="426">
        <f t="shared" si="8"/>
        <v>104.319</v>
      </c>
      <c r="G60" s="427">
        <f t="shared" si="8"/>
        <v>107.928</v>
      </c>
      <c r="H60" s="426">
        <f t="shared" si="8"/>
        <v>112.473</v>
      </c>
      <c r="I60" s="428">
        <f t="shared" si="8"/>
        <v>117.504</v>
      </c>
      <c r="J60" s="586"/>
      <c r="K60" s="417">
        <f t="shared" si="10"/>
        <v>110</v>
      </c>
      <c r="L60" s="425">
        <f t="shared" si="9"/>
        <v>222.79500000000002</v>
      </c>
      <c r="M60" s="426">
        <f t="shared" si="9"/>
        <v>224.05500000000001</v>
      </c>
      <c r="N60" s="427">
        <f t="shared" si="9"/>
        <v>226.179</v>
      </c>
      <c r="O60" s="426">
        <f t="shared" si="9"/>
        <v>228.852</v>
      </c>
      <c r="P60" s="427">
        <f t="shared" si="9"/>
        <v>233.25300000000001</v>
      </c>
      <c r="Q60" s="426">
        <f t="shared" si="9"/>
        <v>241.20000000000002</v>
      </c>
      <c r="R60" s="428">
        <f t="shared" si="9"/>
        <v>245.934</v>
      </c>
    </row>
    <row r="61" spans="1:18" ht="12" customHeight="1">
      <c r="A61" s="381"/>
      <c r="B61" s="417">
        <f t="shared" si="4"/>
        <v>28</v>
      </c>
      <c r="C61" s="425">
        <f t="shared" si="8"/>
        <v>102.20400000000001</v>
      </c>
      <c r="D61" s="426">
        <f t="shared" si="8"/>
        <v>104.91300000000001</v>
      </c>
      <c r="E61" s="427">
        <f t="shared" si="8"/>
        <v>105.858</v>
      </c>
      <c r="F61" s="426">
        <f t="shared" si="8"/>
        <v>108.31500000000001</v>
      </c>
      <c r="G61" s="427">
        <f t="shared" si="8"/>
        <v>113.43600000000001</v>
      </c>
      <c r="H61" s="426">
        <f t="shared" si="8"/>
        <v>115.992</v>
      </c>
      <c r="I61" s="428">
        <f t="shared" si="8"/>
        <v>120.21299999999999</v>
      </c>
      <c r="J61" s="586"/>
      <c r="K61" s="417">
        <f t="shared" si="10"/>
        <v>115</v>
      </c>
      <c r="L61" s="425">
        <f t="shared" si="9"/>
        <v>229.17600000000002</v>
      </c>
      <c r="M61" s="426">
        <f t="shared" si="9"/>
        <v>230.589</v>
      </c>
      <c r="N61" s="427">
        <f t="shared" si="9"/>
        <v>232.93799999999999</v>
      </c>
      <c r="O61" s="426">
        <f t="shared" si="9"/>
        <v>235.26900000000003</v>
      </c>
      <c r="P61" s="427">
        <f t="shared" si="9"/>
        <v>239.79599999999999</v>
      </c>
      <c r="Q61" s="426">
        <f t="shared" si="9"/>
        <v>247.833</v>
      </c>
      <c r="R61" s="428">
        <f t="shared" si="9"/>
        <v>252.55800000000002</v>
      </c>
    </row>
    <row r="62" spans="1:18" ht="12" customHeight="1">
      <c r="A62" s="381"/>
      <c r="B62" s="417">
        <f t="shared" si="4"/>
        <v>29</v>
      </c>
      <c r="C62" s="425">
        <f t="shared" si="8"/>
        <v>102.357</v>
      </c>
      <c r="D62" s="426">
        <f t="shared" si="8"/>
        <v>105.876</v>
      </c>
      <c r="E62" s="427">
        <f t="shared" si="8"/>
        <v>107.649</v>
      </c>
      <c r="F62" s="426">
        <f t="shared" si="8"/>
        <v>108.45</v>
      </c>
      <c r="G62" s="427">
        <f t="shared" si="8"/>
        <v>113.79600000000001</v>
      </c>
      <c r="H62" s="426">
        <f t="shared" si="8"/>
        <v>117.09900000000002</v>
      </c>
      <c r="I62" s="428">
        <f t="shared" si="8"/>
        <v>123.17400000000002</v>
      </c>
      <c r="J62" s="586"/>
      <c r="K62" s="417">
        <f t="shared" si="10"/>
        <v>120</v>
      </c>
      <c r="L62" s="425">
        <f t="shared" si="9"/>
        <v>235.755</v>
      </c>
      <c r="M62" s="426">
        <f t="shared" si="9"/>
        <v>237.25800000000001</v>
      </c>
      <c r="N62" s="427">
        <f t="shared" si="9"/>
        <v>239.55300000000003</v>
      </c>
      <c r="O62" s="426">
        <f t="shared" si="9"/>
        <v>241.61399999999998</v>
      </c>
      <c r="P62" s="427">
        <f t="shared" si="9"/>
        <v>246.40200000000004</v>
      </c>
      <c r="Q62" s="426">
        <f t="shared" si="9"/>
        <v>254.59200000000001</v>
      </c>
      <c r="R62" s="428">
        <f t="shared" si="9"/>
        <v>259.40700000000004</v>
      </c>
    </row>
    <row r="63" spans="1:18" ht="12" customHeight="1">
      <c r="A63" s="381"/>
      <c r="B63" s="448">
        <f t="shared" si="4"/>
        <v>30</v>
      </c>
      <c r="C63" s="429">
        <f t="shared" si="8"/>
        <v>102.66300000000001</v>
      </c>
      <c r="D63" s="430">
        <f t="shared" si="8"/>
        <v>106.43400000000001</v>
      </c>
      <c r="E63" s="431">
        <f t="shared" si="8"/>
        <v>108.33300000000001</v>
      </c>
      <c r="F63" s="430">
        <f t="shared" si="8"/>
        <v>108.72</v>
      </c>
      <c r="G63" s="431">
        <f t="shared" si="8"/>
        <v>114.354</v>
      </c>
      <c r="H63" s="430">
        <f t="shared" si="8"/>
        <v>117.648</v>
      </c>
      <c r="I63" s="432">
        <f t="shared" si="8"/>
        <v>123.94800000000001</v>
      </c>
      <c r="J63" s="586"/>
      <c r="K63" s="448">
        <f t="shared" si="10"/>
        <v>125</v>
      </c>
      <c r="L63" s="429">
        <f t="shared" si="9"/>
        <v>242.53200000000001</v>
      </c>
      <c r="M63" s="430">
        <f t="shared" si="9"/>
        <v>243.86399999999998</v>
      </c>
      <c r="N63" s="431">
        <f t="shared" si="9"/>
        <v>246.40200000000004</v>
      </c>
      <c r="O63" s="430">
        <f t="shared" si="9"/>
        <v>248.03100000000003</v>
      </c>
      <c r="P63" s="431">
        <f t="shared" si="9"/>
        <v>252.81000000000003</v>
      </c>
      <c r="Q63" s="430">
        <f t="shared" si="9"/>
        <v>261.02700000000004</v>
      </c>
      <c r="R63" s="432">
        <f t="shared" si="9"/>
        <v>265.92300000000006</v>
      </c>
    </row>
    <row r="64" spans="1:18" ht="12" customHeight="1">
      <c r="A64" s="381"/>
      <c r="B64" s="417">
        <f t="shared" si="4"/>
        <v>31</v>
      </c>
      <c r="C64" s="425">
        <f t="shared" si="8"/>
        <v>102.843</v>
      </c>
      <c r="D64" s="426">
        <f t="shared" si="8"/>
        <v>106.83900000000001</v>
      </c>
      <c r="E64" s="427">
        <f t="shared" si="8"/>
        <v>108.38700000000001</v>
      </c>
      <c r="F64" s="426">
        <f t="shared" si="8"/>
        <v>108.855</v>
      </c>
      <c r="G64" s="427">
        <f t="shared" si="8"/>
        <v>114.64200000000001</v>
      </c>
      <c r="H64" s="426">
        <f t="shared" si="8"/>
        <v>118.107</v>
      </c>
      <c r="I64" s="428">
        <f t="shared" si="8"/>
        <v>124.29900000000002</v>
      </c>
      <c r="J64" s="586"/>
      <c r="K64" s="417">
        <f t="shared" si="10"/>
        <v>130</v>
      </c>
      <c r="L64" s="425">
        <f t="shared" si="9"/>
        <v>249.07500000000002</v>
      </c>
      <c r="M64" s="426">
        <f t="shared" si="9"/>
        <v>250.68600000000004</v>
      </c>
      <c r="N64" s="427">
        <f t="shared" si="9"/>
        <v>253.197</v>
      </c>
      <c r="O64" s="426">
        <f t="shared" si="9"/>
        <v>254.62800000000001</v>
      </c>
      <c r="P64" s="427">
        <f t="shared" si="9"/>
        <v>259.25400000000002</v>
      </c>
      <c r="Q64" s="426">
        <f t="shared" si="9"/>
        <v>267.61500000000001</v>
      </c>
      <c r="R64" s="428">
        <f t="shared" si="9"/>
        <v>272.529</v>
      </c>
    </row>
    <row r="65" spans="1:18" ht="12" customHeight="1">
      <c r="A65" s="381"/>
      <c r="B65" s="417">
        <f t="shared" si="4"/>
        <v>32</v>
      </c>
      <c r="C65" s="425">
        <f t="shared" si="8"/>
        <v>103.392</v>
      </c>
      <c r="D65" s="426">
        <f t="shared" si="8"/>
        <v>106.965</v>
      </c>
      <c r="E65" s="427">
        <f t="shared" si="8"/>
        <v>109.143</v>
      </c>
      <c r="F65" s="426">
        <f t="shared" si="8"/>
        <v>109.629</v>
      </c>
      <c r="G65" s="427">
        <f t="shared" si="8"/>
        <v>115.173</v>
      </c>
      <c r="H65" s="426">
        <f t="shared" si="8"/>
        <v>120.10499999999999</v>
      </c>
      <c r="I65" s="428">
        <f t="shared" si="8"/>
        <v>126.43199999999999</v>
      </c>
      <c r="J65" s="586"/>
      <c r="K65" s="417">
        <f t="shared" si="10"/>
        <v>135</v>
      </c>
      <c r="L65" s="425">
        <f t="shared" si="9"/>
        <v>255.63600000000002</v>
      </c>
      <c r="M65" s="426">
        <f t="shared" si="9"/>
        <v>257.61600000000004</v>
      </c>
      <c r="N65" s="427">
        <f t="shared" si="9"/>
        <v>260.16300000000001</v>
      </c>
      <c r="O65" s="426">
        <f t="shared" si="9"/>
        <v>261.05400000000003</v>
      </c>
      <c r="P65" s="427">
        <f t="shared" si="9"/>
        <v>265.75200000000001</v>
      </c>
      <c r="Q65" s="426">
        <f t="shared" si="9"/>
        <v>274.05900000000003</v>
      </c>
      <c r="R65" s="428">
        <f t="shared" si="9"/>
        <v>278.87400000000002</v>
      </c>
    </row>
    <row r="66" spans="1:18" ht="12" customHeight="1">
      <c r="A66" s="381"/>
      <c r="B66" s="417">
        <f t="shared" si="4"/>
        <v>33</v>
      </c>
      <c r="C66" s="425">
        <f t="shared" si="8"/>
        <v>105.28200000000001</v>
      </c>
      <c r="D66" s="426">
        <f t="shared" si="8"/>
        <v>109.125</v>
      </c>
      <c r="E66" s="427">
        <f t="shared" si="8"/>
        <v>111.348</v>
      </c>
      <c r="F66" s="426">
        <f t="shared" si="8"/>
        <v>113.301</v>
      </c>
      <c r="G66" s="427">
        <f t="shared" si="8"/>
        <v>117.648</v>
      </c>
      <c r="H66" s="426">
        <f t="shared" si="8"/>
        <v>122.634</v>
      </c>
      <c r="I66" s="428">
        <f t="shared" si="8"/>
        <v>129.24900000000002</v>
      </c>
      <c r="J66" s="586"/>
      <c r="K66" s="417">
        <f t="shared" si="10"/>
        <v>140</v>
      </c>
      <c r="L66" s="425">
        <f t="shared" si="9"/>
        <v>262.41300000000001</v>
      </c>
      <c r="M66" s="426">
        <f t="shared" si="9"/>
        <v>264.69000000000005</v>
      </c>
      <c r="N66" s="427">
        <f t="shared" si="9"/>
        <v>267.21900000000005</v>
      </c>
      <c r="O66" s="426">
        <f t="shared" si="9"/>
        <v>267.93899999999996</v>
      </c>
      <c r="P66" s="427">
        <f t="shared" si="9"/>
        <v>272.51100000000002</v>
      </c>
      <c r="Q66" s="426">
        <f t="shared" si="9"/>
        <v>280.53899999999999</v>
      </c>
      <c r="R66" s="428">
        <f t="shared" si="9"/>
        <v>285.60600000000005</v>
      </c>
    </row>
    <row r="67" spans="1:18" ht="12" customHeight="1">
      <c r="A67" s="381"/>
      <c r="B67" s="417">
        <f t="shared" si="4"/>
        <v>34</v>
      </c>
      <c r="C67" s="425">
        <f t="shared" ref="C67:I82" si="11">MAX(C$103*(1-C$10),C136*(1-C$8))</f>
        <v>106.83</v>
      </c>
      <c r="D67" s="426">
        <f t="shared" si="11"/>
        <v>109.26900000000001</v>
      </c>
      <c r="E67" s="427">
        <f t="shared" si="11"/>
        <v>113.10300000000001</v>
      </c>
      <c r="F67" s="426">
        <f t="shared" si="11"/>
        <v>113.93100000000001</v>
      </c>
      <c r="G67" s="427">
        <f t="shared" si="11"/>
        <v>119.66400000000002</v>
      </c>
      <c r="H67" s="426">
        <f t="shared" si="11"/>
        <v>124.78500000000001</v>
      </c>
      <c r="I67" s="428">
        <f t="shared" si="11"/>
        <v>131.65200000000002</v>
      </c>
      <c r="J67" s="586"/>
      <c r="K67" s="417">
        <f t="shared" si="10"/>
        <v>145</v>
      </c>
      <c r="L67" s="425">
        <f t="shared" ref="L67:R68" si="12">MAX(C$103*(1-C$10),C186*(1-C$8))</f>
        <v>269.64000000000004</v>
      </c>
      <c r="M67" s="426">
        <f t="shared" si="12"/>
        <v>272.12400000000002</v>
      </c>
      <c r="N67" s="427">
        <f t="shared" si="12"/>
        <v>274.86</v>
      </c>
      <c r="O67" s="426">
        <f t="shared" si="12"/>
        <v>275.03100000000006</v>
      </c>
      <c r="P67" s="427">
        <f t="shared" si="12"/>
        <v>279.53100000000006</v>
      </c>
      <c r="Q67" s="426">
        <f t="shared" si="12"/>
        <v>287.53200000000004</v>
      </c>
      <c r="R67" s="428">
        <f t="shared" si="12"/>
        <v>292.74299999999999</v>
      </c>
    </row>
    <row r="68" spans="1:18" ht="12" customHeight="1" thickBot="1">
      <c r="A68" s="381"/>
      <c r="B68" s="448">
        <f t="shared" si="4"/>
        <v>35</v>
      </c>
      <c r="C68" s="429">
        <f t="shared" si="11"/>
        <v>108.63000000000001</v>
      </c>
      <c r="D68" s="430">
        <f t="shared" si="11"/>
        <v>113.42700000000001</v>
      </c>
      <c r="E68" s="431">
        <f t="shared" si="11"/>
        <v>115.02900000000001</v>
      </c>
      <c r="F68" s="430">
        <f t="shared" si="11"/>
        <v>115.884</v>
      </c>
      <c r="G68" s="431">
        <f t="shared" si="11"/>
        <v>121.80600000000001</v>
      </c>
      <c r="H68" s="430">
        <f t="shared" si="11"/>
        <v>127.08000000000001</v>
      </c>
      <c r="I68" s="432">
        <f t="shared" si="11"/>
        <v>134.11800000000002</v>
      </c>
      <c r="J68" s="586"/>
      <c r="K68" s="433">
        <f t="shared" si="10"/>
        <v>150</v>
      </c>
      <c r="L68" s="434">
        <f t="shared" si="12"/>
        <v>276.642</v>
      </c>
      <c r="M68" s="435">
        <f t="shared" si="12"/>
        <v>279.64800000000002</v>
      </c>
      <c r="N68" s="436">
        <f t="shared" si="12"/>
        <v>282.42900000000003</v>
      </c>
      <c r="O68" s="435">
        <f t="shared" si="12"/>
        <v>283.40100000000001</v>
      </c>
      <c r="P68" s="436">
        <f t="shared" si="12"/>
        <v>286.70400000000001</v>
      </c>
      <c r="Q68" s="435">
        <f t="shared" si="12"/>
        <v>294.54300000000001</v>
      </c>
      <c r="R68" s="437">
        <f t="shared" si="12"/>
        <v>299.79900000000004</v>
      </c>
    </row>
    <row r="69" spans="1:18" ht="12" customHeight="1" thickBot="1">
      <c r="A69" s="542"/>
      <c r="B69" s="417">
        <f t="shared" si="4"/>
        <v>36</v>
      </c>
      <c r="C69" s="425">
        <f t="shared" si="11"/>
        <v>110.51100000000001</v>
      </c>
      <c r="D69" s="426">
        <f t="shared" si="11"/>
        <v>115.31699999999999</v>
      </c>
      <c r="E69" s="427">
        <f t="shared" si="11"/>
        <v>117.27000000000001</v>
      </c>
      <c r="F69" s="426">
        <f t="shared" si="11"/>
        <v>120.357</v>
      </c>
      <c r="G69" s="427">
        <f t="shared" si="11"/>
        <v>124.119</v>
      </c>
      <c r="H69" s="426">
        <f t="shared" si="11"/>
        <v>129.483</v>
      </c>
      <c r="I69" s="428">
        <f t="shared" si="11"/>
        <v>136.74600000000001</v>
      </c>
      <c r="J69" s="586"/>
      <c r="K69" s="589" t="s">
        <v>753</v>
      </c>
      <c r="L69" s="620"/>
      <c r="M69" s="620"/>
      <c r="N69" s="621"/>
      <c r="O69" s="621"/>
      <c r="P69" s="621"/>
      <c r="Q69" s="621"/>
      <c r="R69" s="621"/>
    </row>
    <row r="70" spans="1:18" ht="12" customHeight="1">
      <c r="A70" s="542"/>
      <c r="B70" s="417">
        <f t="shared" si="4"/>
        <v>37</v>
      </c>
      <c r="C70" s="425">
        <f t="shared" si="11"/>
        <v>115.72200000000001</v>
      </c>
      <c r="D70" s="426">
        <f t="shared" si="11"/>
        <v>118.42200000000001</v>
      </c>
      <c r="E70" s="427">
        <f t="shared" si="11"/>
        <v>120.56400000000001</v>
      </c>
      <c r="F70" s="426">
        <f t="shared" si="11"/>
        <v>123.498</v>
      </c>
      <c r="G70" s="427">
        <f t="shared" si="11"/>
        <v>126.765</v>
      </c>
      <c r="H70" s="426">
        <f t="shared" si="11"/>
        <v>131.72400000000002</v>
      </c>
      <c r="I70" s="428">
        <f t="shared" si="11"/>
        <v>138.29400000000001</v>
      </c>
      <c r="J70" s="586"/>
      <c r="K70" s="572"/>
      <c r="L70" s="573" t="s">
        <v>5</v>
      </c>
      <c r="M70" s="574"/>
      <c r="N70" s="574"/>
      <c r="O70" s="574"/>
      <c r="P70" s="574"/>
      <c r="Q70" s="574"/>
      <c r="R70" s="576"/>
    </row>
    <row r="71" spans="1:18" ht="12" customHeight="1" thickBot="1">
      <c r="A71" s="542"/>
      <c r="B71" s="417">
        <f t="shared" si="4"/>
        <v>38</v>
      </c>
      <c r="C71" s="425">
        <f t="shared" si="11"/>
        <v>118.908</v>
      </c>
      <c r="D71" s="426">
        <f t="shared" si="11"/>
        <v>121.59</v>
      </c>
      <c r="E71" s="427">
        <f t="shared" si="11"/>
        <v>123.696</v>
      </c>
      <c r="F71" s="426">
        <f t="shared" si="11"/>
        <v>125.76600000000001</v>
      </c>
      <c r="G71" s="427">
        <f t="shared" si="11"/>
        <v>129.92400000000001</v>
      </c>
      <c r="H71" s="426">
        <f t="shared" si="11"/>
        <v>134.892</v>
      </c>
      <c r="I71" s="428">
        <f t="shared" si="11"/>
        <v>141.489</v>
      </c>
      <c r="J71" s="586"/>
      <c r="K71" s="593"/>
      <c r="L71" s="492">
        <f>+C6</f>
        <v>32</v>
      </c>
      <c r="M71" s="415">
        <f t="shared" ref="M71:R71" si="13">+D6</f>
        <v>33</v>
      </c>
      <c r="N71" s="493">
        <f t="shared" si="13"/>
        <v>34</v>
      </c>
      <c r="O71" s="415">
        <f t="shared" si="13"/>
        <v>35</v>
      </c>
      <c r="P71" s="493">
        <f t="shared" si="13"/>
        <v>36</v>
      </c>
      <c r="Q71" s="415">
        <f t="shared" si="13"/>
        <v>37</v>
      </c>
      <c r="R71" s="416">
        <f t="shared" si="13"/>
        <v>38</v>
      </c>
    </row>
    <row r="72" spans="1:18" ht="12" customHeight="1" thickBot="1">
      <c r="A72" s="542"/>
      <c r="B72" s="417">
        <f t="shared" si="4"/>
        <v>39</v>
      </c>
      <c r="C72" s="425">
        <f t="shared" si="11"/>
        <v>120.069</v>
      </c>
      <c r="D72" s="426">
        <f t="shared" si="11"/>
        <v>122.994</v>
      </c>
      <c r="E72" s="427">
        <f t="shared" si="11"/>
        <v>124.27200000000002</v>
      </c>
      <c r="F72" s="426">
        <f t="shared" si="11"/>
        <v>126.22500000000001</v>
      </c>
      <c r="G72" s="427">
        <f t="shared" si="11"/>
        <v>131.97600000000003</v>
      </c>
      <c r="H72" s="426">
        <f t="shared" si="11"/>
        <v>136.935</v>
      </c>
      <c r="I72" s="428">
        <f t="shared" si="11"/>
        <v>143.49600000000001</v>
      </c>
      <c r="J72" s="586"/>
      <c r="K72" s="589" t="s">
        <v>754</v>
      </c>
      <c r="L72" s="594"/>
      <c r="M72" s="594"/>
      <c r="N72" s="594"/>
      <c r="O72" s="594"/>
      <c r="P72" s="594"/>
      <c r="Q72" s="594"/>
      <c r="R72" s="594"/>
    </row>
    <row r="73" spans="1:18" ht="12" customHeight="1">
      <c r="A73" s="542"/>
      <c r="B73" s="448">
        <f t="shared" si="4"/>
        <v>40</v>
      </c>
      <c r="C73" s="429">
        <f t="shared" si="11"/>
        <v>120.267</v>
      </c>
      <c r="D73" s="430">
        <f t="shared" si="11"/>
        <v>123.82200000000002</v>
      </c>
      <c r="E73" s="431">
        <f t="shared" si="11"/>
        <v>124.875</v>
      </c>
      <c r="F73" s="430">
        <f t="shared" si="11"/>
        <v>127.917</v>
      </c>
      <c r="G73" s="431">
        <f t="shared" si="11"/>
        <v>133.46099999999998</v>
      </c>
      <c r="H73" s="430">
        <f t="shared" si="11"/>
        <v>138.501</v>
      </c>
      <c r="I73" s="432">
        <f t="shared" si="11"/>
        <v>145.11600000000001</v>
      </c>
      <c r="J73" s="586"/>
      <c r="K73" s="622" t="s">
        <v>715</v>
      </c>
      <c r="L73" s="623">
        <f t="shared" ref="L73:R73" si="14">+C188*(1-C$8)</f>
        <v>1.845</v>
      </c>
      <c r="M73" s="597">
        <f t="shared" si="14"/>
        <v>1.8720000000000001</v>
      </c>
      <c r="N73" s="596">
        <f t="shared" si="14"/>
        <v>1.8900000000000001</v>
      </c>
      <c r="O73" s="597">
        <f t="shared" si="14"/>
        <v>1.8900000000000001</v>
      </c>
      <c r="P73" s="596">
        <f t="shared" si="14"/>
        <v>1.917</v>
      </c>
      <c r="Q73" s="597">
        <f t="shared" si="14"/>
        <v>1.9710000000000001</v>
      </c>
      <c r="R73" s="624">
        <f t="shared" si="14"/>
        <v>2.0070000000000001</v>
      </c>
    </row>
    <row r="74" spans="1:18" ht="12" customHeight="1" thickBot="1">
      <c r="A74" s="542"/>
      <c r="B74" s="417">
        <f t="shared" si="4"/>
        <v>41</v>
      </c>
      <c r="C74" s="425">
        <f t="shared" si="11"/>
        <v>122.32800000000002</v>
      </c>
      <c r="D74" s="426">
        <f t="shared" si="11"/>
        <v>127.66499999999999</v>
      </c>
      <c r="E74" s="427">
        <f t="shared" si="11"/>
        <v>129.57300000000001</v>
      </c>
      <c r="F74" s="426">
        <f t="shared" si="11"/>
        <v>129.93300000000002</v>
      </c>
      <c r="G74" s="427">
        <f t="shared" si="11"/>
        <v>135.65699999999998</v>
      </c>
      <c r="H74" s="426">
        <f t="shared" si="11"/>
        <v>140.733</v>
      </c>
      <c r="I74" s="428">
        <f t="shared" si="11"/>
        <v>147.36600000000001</v>
      </c>
      <c r="J74" s="586"/>
      <c r="K74" s="599" t="s">
        <v>755</v>
      </c>
      <c r="L74" s="467">
        <f t="shared" ref="L74:R74" si="15">+L68</f>
        <v>276.642</v>
      </c>
      <c r="M74" s="468">
        <f t="shared" si="15"/>
        <v>279.64800000000002</v>
      </c>
      <c r="N74" s="469">
        <f t="shared" si="15"/>
        <v>282.42900000000003</v>
      </c>
      <c r="O74" s="468">
        <f t="shared" si="15"/>
        <v>283.40100000000001</v>
      </c>
      <c r="P74" s="469">
        <f t="shared" si="15"/>
        <v>286.70400000000001</v>
      </c>
      <c r="Q74" s="468">
        <f t="shared" si="15"/>
        <v>294.54300000000001</v>
      </c>
      <c r="R74" s="470">
        <f t="shared" si="15"/>
        <v>299.79900000000004</v>
      </c>
    </row>
    <row r="75" spans="1:18" ht="12" customHeight="1" thickBot="1">
      <c r="A75" s="542"/>
      <c r="B75" s="417">
        <f t="shared" si="4"/>
        <v>42</v>
      </c>
      <c r="C75" s="425">
        <f t="shared" si="11"/>
        <v>124.371</v>
      </c>
      <c r="D75" s="426">
        <f t="shared" si="11"/>
        <v>129.02400000000003</v>
      </c>
      <c r="E75" s="427">
        <f t="shared" si="11"/>
        <v>129.92400000000001</v>
      </c>
      <c r="F75" s="426">
        <f t="shared" si="11"/>
        <v>131.94900000000001</v>
      </c>
      <c r="G75" s="427">
        <f t="shared" si="11"/>
        <v>137.66400000000002</v>
      </c>
      <c r="H75" s="426">
        <f t="shared" si="11"/>
        <v>142.70400000000001</v>
      </c>
      <c r="I75" s="428">
        <f t="shared" si="11"/>
        <v>149.13000000000002</v>
      </c>
      <c r="J75" s="586"/>
      <c r="K75" s="589" t="s">
        <v>762</v>
      </c>
      <c r="L75" s="429"/>
      <c r="M75" s="429"/>
      <c r="N75" s="381"/>
      <c r="O75" s="381"/>
      <c r="P75" s="381"/>
      <c r="Q75" s="381"/>
      <c r="R75" s="381"/>
    </row>
    <row r="76" spans="1:18" ht="12" customHeight="1">
      <c r="A76" s="542"/>
      <c r="B76" s="417">
        <f t="shared" si="4"/>
        <v>43</v>
      </c>
      <c r="C76" s="425">
        <f t="shared" si="11"/>
        <v>125.55</v>
      </c>
      <c r="D76" s="426">
        <f t="shared" si="11"/>
        <v>129.38399999999999</v>
      </c>
      <c r="E76" s="427">
        <f t="shared" si="11"/>
        <v>130.28399999999999</v>
      </c>
      <c r="F76" s="426">
        <f t="shared" si="11"/>
        <v>135.71099999999998</v>
      </c>
      <c r="G76" s="427">
        <f t="shared" si="11"/>
        <v>138.87900000000002</v>
      </c>
      <c r="H76" s="426">
        <f t="shared" si="11"/>
        <v>143.87400000000002</v>
      </c>
      <c r="I76" s="428">
        <f t="shared" si="11"/>
        <v>150.40800000000002</v>
      </c>
      <c r="J76" s="586"/>
      <c r="K76" s="595" t="s">
        <v>715</v>
      </c>
      <c r="L76" s="623">
        <f t="shared" ref="L76:R76" si="16">+C190*(1-C$8)</f>
        <v>1.7909999999999999</v>
      </c>
      <c r="M76" s="597">
        <f t="shared" si="16"/>
        <v>1.8180000000000001</v>
      </c>
      <c r="N76" s="596">
        <f t="shared" si="16"/>
        <v>1.8360000000000001</v>
      </c>
      <c r="O76" s="597">
        <f t="shared" si="16"/>
        <v>1.8360000000000001</v>
      </c>
      <c r="P76" s="596">
        <f t="shared" si="16"/>
        <v>1.863</v>
      </c>
      <c r="Q76" s="597">
        <f t="shared" si="16"/>
        <v>1.9080000000000001</v>
      </c>
      <c r="R76" s="624">
        <f t="shared" si="16"/>
        <v>1.9440000000000002</v>
      </c>
    </row>
    <row r="77" spans="1:18" ht="12" customHeight="1" thickBot="1">
      <c r="A77" s="542"/>
      <c r="B77" s="417">
        <f t="shared" si="4"/>
        <v>44</v>
      </c>
      <c r="C77" s="425">
        <f t="shared" si="11"/>
        <v>127.45800000000001</v>
      </c>
      <c r="D77" s="426">
        <f t="shared" si="11"/>
        <v>130.98599999999999</v>
      </c>
      <c r="E77" s="427">
        <f t="shared" si="11"/>
        <v>133.73099999999999</v>
      </c>
      <c r="F77" s="426">
        <f t="shared" si="11"/>
        <v>136.66499999999999</v>
      </c>
      <c r="G77" s="427">
        <f t="shared" si="11"/>
        <v>139.59900000000002</v>
      </c>
      <c r="H77" s="426">
        <f t="shared" si="11"/>
        <v>144.63900000000001</v>
      </c>
      <c r="I77" s="428">
        <f t="shared" si="11"/>
        <v>151.245</v>
      </c>
      <c r="J77" s="586"/>
      <c r="K77" s="599" t="s">
        <v>755</v>
      </c>
      <c r="L77" s="467">
        <f>+C191</f>
        <v>407.95</v>
      </c>
      <c r="M77" s="468">
        <f t="shared" ref="M77:R77" si="17">+D191</f>
        <v>413.92</v>
      </c>
      <c r="N77" s="469">
        <f t="shared" si="17"/>
        <v>417.90000000000003</v>
      </c>
      <c r="O77" s="468">
        <f t="shared" si="17"/>
        <v>417.90000000000003</v>
      </c>
      <c r="P77" s="469">
        <f t="shared" si="17"/>
        <v>423.87</v>
      </c>
      <c r="Q77" s="468">
        <f t="shared" si="17"/>
        <v>435.81</v>
      </c>
      <c r="R77" s="470">
        <f t="shared" si="17"/>
        <v>443.77</v>
      </c>
    </row>
    <row r="78" spans="1:18" ht="12" customHeight="1">
      <c r="A78" s="542"/>
      <c r="B78" s="448">
        <f t="shared" si="4"/>
        <v>45</v>
      </c>
      <c r="C78" s="429">
        <f t="shared" si="11"/>
        <v>128.24100000000001</v>
      </c>
      <c r="D78" s="430">
        <f t="shared" si="11"/>
        <v>132.102</v>
      </c>
      <c r="E78" s="431">
        <f t="shared" si="11"/>
        <v>134.06400000000002</v>
      </c>
      <c r="F78" s="430">
        <f t="shared" si="11"/>
        <v>137.01600000000002</v>
      </c>
      <c r="G78" s="431">
        <f t="shared" si="11"/>
        <v>140.04</v>
      </c>
      <c r="H78" s="430">
        <f t="shared" si="11"/>
        <v>145.089</v>
      </c>
      <c r="I78" s="432">
        <f t="shared" si="11"/>
        <v>151.71299999999999</v>
      </c>
      <c r="J78" s="586"/>
      <c r="K78" s="299"/>
      <c r="L78" s="299"/>
      <c r="M78" s="299"/>
      <c r="N78" s="299"/>
      <c r="O78" s="299"/>
      <c r="P78" s="299"/>
      <c r="Q78" s="299"/>
      <c r="R78" s="299"/>
    </row>
    <row r="79" spans="1:18" ht="12" customHeight="1">
      <c r="A79" s="381"/>
      <c r="B79" s="417">
        <f t="shared" si="4"/>
        <v>46</v>
      </c>
      <c r="C79" s="425">
        <f t="shared" si="11"/>
        <v>130.37400000000002</v>
      </c>
      <c r="D79" s="426">
        <f t="shared" si="11"/>
        <v>132.26400000000001</v>
      </c>
      <c r="E79" s="427">
        <f t="shared" si="11"/>
        <v>135.06299999999999</v>
      </c>
      <c r="F79" s="426">
        <f t="shared" si="11"/>
        <v>137.16</v>
      </c>
      <c r="G79" s="427">
        <f t="shared" si="11"/>
        <v>140.96700000000001</v>
      </c>
      <c r="H79" s="426">
        <f t="shared" si="11"/>
        <v>146.04300000000001</v>
      </c>
      <c r="I79" s="428">
        <f t="shared" si="11"/>
        <v>152.54100000000003</v>
      </c>
      <c r="J79" s="601"/>
      <c r="K79" s="299"/>
      <c r="L79" s="299"/>
      <c r="M79" s="299"/>
      <c r="N79" s="299"/>
      <c r="O79" s="299"/>
      <c r="P79" s="299"/>
      <c r="Q79" s="299"/>
      <c r="R79" s="299"/>
    </row>
    <row r="80" spans="1:18" ht="12" customHeight="1">
      <c r="A80" s="381"/>
      <c r="B80" s="417">
        <f t="shared" si="4"/>
        <v>47</v>
      </c>
      <c r="C80" s="425">
        <f t="shared" si="11"/>
        <v>132.35400000000001</v>
      </c>
      <c r="D80" s="426">
        <f t="shared" si="11"/>
        <v>135.02700000000002</v>
      </c>
      <c r="E80" s="427">
        <f t="shared" si="11"/>
        <v>137.17800000000003</v>
      </c>
      <c r="F80" s="426">
        <f t="shared" si="11"/>
        <v>137.44800000000001</v>
      </c>
      <c r="G80" s="427">
        <f t="shared" si="11"/>
        <v>143.001</v>
      </c>
      <c r="H80" s="426">
        <f t="shared" si="11"/>
        <v>148.05000000000001</v>
      </c>
      <c r="I80" s="428">
        <f t="shared" si="11"/>
        <v>154.548</v>
      </c>
      <c r="J80" s="601"/>
      <c r="K80" s="299"/>
      <c r="L80" s="299"/>
      <c r="M80" s="299"/>
      <c r="N80" s="299"/>
      <c r="O80" s="299"/>
      <c r="P80" s="299"/>
      <c r="Q80" s="299"/>
      <c r="R80" s="299"/>
    </row>
    <row r="81" spans="1:18" ht="12" customHeight="1">
      <c r="A81" s="381"/>
      <c r="B81" s="417">
        <f t="shared" si="4"/>
        <v>48</v>
      </c>
      <c r="C81" s="425">
        <f t="shared" si="11"/>
        <v>132.48000000000002</v>
      </c>
      <c r="D81" s="426">
        <f t="shared" si="11"/>
        <v>136.27800000000002</v>
      </c>
      <c r="E81" s="427">
        <f t="shared" si="11"/>
        <v>138.25800000000001</v>
      </c>
      <c r="F81" s="426">
        <f t="shared" si="11"/>
        <v>139.41</v>
      </c>
      <c r="G81" s="427">
        <f t="shared" si="11"/>
        <v>144.98099999999999</v>
      </c>
      <c r="H81" s="426">
        <f t="shared" si="11"/>
        <v>150.048</v>
      </c>
      <c r="I81" s="428">
        <f t="shared" si="11"/>
        <v>156.58199999999999</v>
      </c>
      <c r="J81" s="601"/>
      <c r="K81" s="299"/>
      <c r="L81" s="299"/>
      <c r="M81" s="299"/>
      <c r="N81" s="299"/>
      <c r="O81" s="299"/>
      <c r="P81" s="299"/>
      <c r="Q81" s="299"/>
      <c r="R81" s="299"/>
    </row>
    <row r="82" spans="1:18" ht="12" customHeight="1">
      <c r="A82" s="381"/>
      <c r="B82" s="417">
        <f t="shared" si="4"/>
        <v>49</v>
      </c>
      <c r="C82" s="425">
        <f t="shared" si="11"/>
        <v>133.93799999999999</v>
      </c>
      <c r="D82" s="426">
        <f t="shared" si="11"/>
        <v>136.61099999999999</v>
      </c>
      <c r="E82" s="427">
        <f t="shared" si="11"/>
        <v>138.6</v>
      </c>
      <c r="F82" s="426">
        <f t="shared" si="11"/>
        <v>141.273</v>
      </c>
      <c r="G82" s="427">
        <f t="shared" si="11"/>
        <v>146.90699999999998</v>
      </c>
      <c r="H82" s="426">
        <f t="shared" si="11"/>
        <v>151.90200000000002</v>
      </c>
      <c r="I82" s="428">
        <f t="shared" si="11"/>
        <v>158.4</v>
      </c>
      <c r="J82" s="601"/>
      <c r="K82" s="381"/>
      <c r="L82" s="381"/>
      <c r="M82" s="381"/>
      <c r="N82" s="381"/>
      <c r="O82" s="381"/>
      <c r="P82" s="381"/>
      <c r="Q82" s="381"/>
      <c r="R82" s="381"/>
    </row>
    <row r="83" spans="1:18" ht="12" customHeight="1" thickBot="1">
      <c r="A83" s="381"/>
      <c r="B83" s="433">
        <f t="shared" si="4"/>
        <v>50</v>
      </c>
      <c r="C83" s="434">
        <f t="shared" ref="C83:I83" si="18">MAX(C$103*(1-C$10),C152*(1-C$8))</f>
        <v>135.37800000000001</v>
      </c>
      <c r="D83" s="435">
        <f t="shared" si="18"/>
        <v>138.042</v>
      </c>
      <c r="E83" s="436">
        <f t="shared" si="18"/>
        <v>140.07600000000002</v>
      </c>
      <c r="F83" s="435">
        <f t="shared" si="18"/>
        <v>142.81200000000001</v>
      </c>
      <c r="G83" s="436">
        <f t="shared" si="18"/>
        <v>148.31100000000001</v>
      </c>
      <c r="H83" s="435">
        <f t="shared" si="18"/>
        <v>153.387</v>
      </c>
      <c r="I83" s="437">
        <f t="shared" si="18"/>
        <v>159.84900000000002</v>
      </c>
      <c r="J83" s="601"/>
      <c r="K83" s="381"/>
      <c r="L83" s="381"/>
      <c r="M83" s="381"/>
      <c r="N83" s="381"/>
      <c r="O83" s="381"/>
      <c r="P83" s="381"/>
      <c r="Q83" s="381"/>
      <c r="R83" s="381"/>
    </row>
    <row r="84" spans="1:18" ht="12" customHeight="1">
      <c r="A84" s="381"/>
      <c r="B84" s="450" t="s">
        <v>264</v>
      </c>
      <c r="C84" s="602"/>
      <c r="D84" s="398"/>
      <c r="E84" s="398"/>
      <c r="F84" s="398"/>
      <c r="G84" s="398"/>
      <c r="H84" s="398"/>
      <c r="I84" s="398"/>
      <c r="J84" s="601"/>
      <c r="K84" s="381"/>
      <c r="L84" s="381"/>
      <c r="M84" s="381"/>
      <c r="N84" s="381"/>
      <c r="O84" s="381"/>
      <c r="P84" s="381"/>
      <c r="Q84" s="381"/>
      <c r="R84" s="381"/>
    </row>
    <row r="85" spans="1:18" ht="12" customHeight="1">
      <c r="A85" s="381"/>
      <c r="B85" s="452" t="s">
        <v>265</v>
      </c>
      <c r="C85" s="398"/>
      <c r="D85" s="398"/>
      <c r="E85" s="398"/>
      <c r="F85" s="398"/>
      <c r="G85" s="398"/>
      <c r="H85" s="398"/>
      <c r="I85" s="398"/>
      <c r="J85" s="601"/>
      <c r="K85" s="381"/>
      <c r="L85" s="381"/>
      <c r="M85" s="381"/>
      <c r="N85" s="381"/>
      <c r="O85" s="381"/>
      <c r="P85" s="381"/>
      <c r="Q85" s="381"/>
      <c r="R85" s="381"/>
    </row>
    <row r="86" spans="1:18">
      <c r="A86" s="381"/>
      <c r="B86" s="381"/>
      <c r="C86" s="381"/>
      <c r="D86" s="381"/>
      <c r="E86" s="381"/>
      <c r="F86" s="381"/>
      <c r="G86" s="381"/>
      <c r="H86" s="381"/>
      <c r="I86" s="381"/>
      <c r="J86" s="571"/>
      <c r="K86" s="381"/>
      <c r="L86" s="381"/>
      <c r="M86" s="381"/>
      <c r="N86" s="381"/>
      <c r="O86" s="381"/>
      <c r="P86" s="381"/>
      <c r="Q86" s="381"/>
      <c r="R86" s="381"/>
    </row>
    <row r="87" spans="1:18">
      <c r="A87" s="381"/>
      <c r="B87" s="381"/>
      <c r="C87" s="381"/>
      <c r="D87" s="381"/>
      <c r="E87" s="381"/>
      <c r="F87" s="381"/>
      <c r="G87" s="381"/>
      <c r="H87" s="381"/>
      <c r="I87" s="381"/>
      <c r="J87" s="571"/>
      <c r="K87" s="381"/>
      <c r="L87" s="381"/>
      <c r="M87" s="381"/>
      <c r="N87" s="381"/>
      <c r="O87" s="381"/>
      <c r="P87" s="381"/>
      <c r="Q87" s="381"/>
      <c r="R87" s="381"/>
    </row>
    <row r="88" spans="1:18">
      <c r="A88" s="381"/>
      <c r="B88" s="381"/>
      <c r="C88" s="381"/>
      <c r="D88" s="381"/>
      <c r="E88" s="381"/>
      <c r="F88" s="381"/>
      <c r="G88" s="381"/>
      <c r="H88" s="381"/>
      <c r="I88" s="381"/>
      <c r="J88" s="571"/>
      <c r="K88" s="381"/>
      <c r="L88" s="381"/>
      <c r="M88" s="381"/>
      <c r="N88" s="381"/>
      <c r="O88" s="381"/>
      <c r="P88" s="381"/>
      <c r="Q88" s="381"/>
      <c r="R88" s="381"/>
    </row>
    <row r="89" spans="1:18">
      <c r="A89" s="381"/>
      <c r="B89" s="381"/>
      <c r="C89" s="381"/>
      <c r="D89" s="381"/>
      <c r="E89" s="381"/>
      <c r="F89" s="381"/>
      <c r="G89" s="381"/>
      <c r="H89" s="381"/>
      <c r="I89" s="381"/>
      <c r="J89" s="571"/>
      <c r="K89" s="381"/>
      <c r="L89" s="381"/>
      <c r="M89" s="381"/>
      <c r="N89" s="381"/>
      <c r="O89" s="381"/>
      <c r="P89" s="381"/>
      <c r="Q89" s="381"/>
      <c r="R89" s="381"/>
    </row>
    <row r="90" spans="1:18">
      <c r="A90" s="381"/>
      <c r="B90" s="381"/>
      <c r="C90" s="381"/>
      <c r="D90" s="381"/>
      <c r="E90" s="381"/>
      <c r="F90" s="381"/>
      <c r="G90" s="381"/>
      <c r="H90" s="381"/>
      <c r="I90" s="381"/>
      <c r="J90" s="571"/>
      <c r="K90" s="381"/>
      <c r="L90" s="381"/>
      <c r="M90" s="381"/>
      <c r="N90" s="381"/>
      <c r="O90" s="381"/>
      <c r="P90" s="381"/>
      <c r="Q90" s="381"/>
      <c r="R90" s="381"/>
    </row>
    <row r="91" spans="1:18">
      <c r="A91" s="381"/>
      <c r="B91" s="381"/>
      <c r="C91" s="381"/>
      <c r="D91" s="381"/>
      <c r="E91" s="381"/>
      <c r="F91" s="381"/>
      <c r="G91" s="381"/>
      <c r="H91" s="381"/>
      <c r="I91" s="381"/>
      <c r="J91" s="571"/>
      <c r="K91" s="381"/>
      <c r="L91" s="381"/>
      <c r="M91" s="381"/>
      <c r="N91" s="381"/>
      <c r="O91" s="381"/>
      <c r="P91" s="381"/>
      <c r="Q91" s="381"/>
      <c r="R91" s="381"/>
    </row>
    <row r="92" spans="1:18">
      <c r="A92" s="381"/>
      <c r="B92" s="381"/>
      <c r="C92" s="381"/>
      <c r="D92" s="381"/>
      <c r="E92" s="381"/>
      <c r="F92" s="381"/>
      <c r="G92" s="381"/>
      <c r="H92" s="381"/>
      <c r="I92" s="381"/>
      <c r="J92" s="571"/>
      <c r="K92" s="571"/>
      <c r="L92" s="381"/>
      <c r="M92" s="381"/>
      <c r="N92" s="381"/>
      <c r="O92" s="381"/>
      <c r="P92" s="381"/>
      <c r="Q92" s="381"/>
      <c r="R92" s="381"/>
    </row>
    <row r="93" spans="1:18">
      <c r="A93" s="381"/>
      <c r="B93" s="381"/>
      <c r="C93" s="381"/>
      <c r="D93" s="381"/>
      <c r="E93" s="381"/>
      <c r="F93" s="381"/>
      <c r="G93" s="381"/>
      <c r="H93" s="381"/>
      <c r="I93" s="381"/>
      <c r="J93" s="571"/>
      <c r="K93" s="571"/>
      <c r="L93" s="381"/>
      <c r="M93" s="381"/>
      <c r="N93" s="381"/>
      <c r="O93" s="381"/>
      <c r="P93" s="381"/>
      <c r="Q93" s="381"/>
      <c r="R93" s="381"/>
    </row>
    <row r="94" spans="1:18">
      <c r="A94" s="381"/>
      <c r="B94" s="381"/>
      <c r="C94" s="381"/>
      <c r="D94" s="381"/>
      <c r="E94" s="381"/>
      <c r="F94" s="381"/>
      <c r="G94" s="381"/>
      <c r="H94" s="381"/>
      <c r="I94" s="381"/>
      <c r="J94" s="571"/>
      <c r="K94" s="571"/>
      <c r="L94" s="381"/>
      <c r="M94" s="381"/>
      <c r="N94" s="381"/>
      <c r="O94" s="381"/>
      <c r="P94" s="381"/>
      <c r="Q94" s="381"/>
      <c r="R94" s="381"/>
    </row>
    <row r="95" spans="1:18">
      <c r="A95" s="381"/>
      <c r="B95" s="381"/>
      <c r="C95" s="381"/>
      <c r="D95" s="381"/>
      <c r="E95" s="381"/>
      <c r="F95" s="381"/>
      <c r="G95" s="381"/>
      <c r="H95" s="381"/>
      <c r="I95" s="381"/>
      <c r="J95" s="571"/>
      <c r="K95" s="571"/>
      <c r="L95" s="381"/>
      <c r="M95" s="381"/>
      <c r="N95" s="381"/>
      <c r="O95" s="381"/>
      <c r="P95" s="381"/>
      <c r="Q95" s="381"/>
      <c r="R95" s="381"/>
    </row>
    <row r="96" spans="1:18">
      <c r="A96" s="381"/>
      <c r="B96" s="381"/>
      <c r="C96" s="381"/>
      <c r="D96" s="381"/>
      <c r="E96" s="381"/>
      <c r="F96" s="381"/>
      <c r="G96" s="381"/>
      <c r="H96" s="381"/>
      <c r="I96" s="381"/>
      <c r="J96" s="571"/>
      <c r="K96" s="571"/>
      <c r="L96" s="381"/>
      <c r="M96" s="381"/>
      <c r="N96" s="381"/>
      <c r="O96" s="381"/>
      <c r="P96" s="381"/>
      <c r="Q96" s="381"/>
      <c r="R96" s="381"/>
    </row>
    <row r="97" spans="1:18">
      <c r="A97" s="381"/>
      <c r="B97" s="381"/>
      <c r="C97" s="381"/>
      <c r="D97" s="381"/>
      <c r="E97" s="381"/>
      <c r="F97" s="381"/>
      <c r="G97" s="381"/>
      <c r="H97" s="381"/>
      <c r="I97" s="381"/>
      <c r="J97" s="571"/>
      <c r="K97" s="571"/>
      <c r="L97" s="381"/>
      <c r="M97" s="381"/>
      <c r="N97" s="381"/>
      <c r="O97" s="381"/>
      <c r="P97" s="381"/>
      <c r="Q97" s="381"/>
      <c r="R97" s="381"/>
    </row>
    <row r="98" spans="1:18" hidden="1">
      <c r="A98" s="381"/>
      <c r="B98" s="381"/>
      <c r="C98" s="381"/>
      <c r="D98" s="381"/>
      <c r="E98" s="381"/>
      <c r="F98" s="381"/>
      <c r="G98" s="381"/>
      <c r="H98" s="381"/>
      <c r="I98" s="381"/>
      <c r="J98" s="571"/>
      <c r="K98" s="571"/>
      <c r="L98" s="381"/>
      <c r="M98" s="381"/>
      <c r="N98" s="381"/>
      <c r="O98" s="381"/>
      <c r="P98" s="381"/>
      <c r="Q98" s="381"/>
      <c r="R98" s="381"/>
    </row>
    <row r="99" spans="1:18" hidden="1">
      <c r="A99" s="381"/>
      <c r="B99" s="381"/>
      <c r="C99" s="381"/>
      <c r="D99" s="381"/>
      <c r="E99" s="381"/>
      <c r="F99" s="381"/>
      <c r="G99" s="381"/>
      <c r="H99" s="381"/>
      <c r="I99" s="381"/>
      <c r="J99" s="571"/>
      <c r="K99" s="571"/>
      <c r="L99" s="381"/>
      <c r="M99" s="381"/>
      <c r="N99" s="381"/>
      <c r="O99" s="381"/>
      <c r="P99" s="381"/>
      <c r="Q99" s="381"/>
      <c r="R99" s="381"/>
    </row>
    <row r="100" spans="1:18" hidden="1">
      <c r="A100" s="381"/>
      <c r="B100" s="461" t="s">
        <v>745</v>
      </c>
      <c r="C100" s="552"/>
      <c r="D100" s="552"/>
      <c r="E100" s="552"/>
      <c r="F100" s="552"/>
      <c r="G100" s="552"/>
      <c r="H100" s="552"/>
      <c r="I100" s="552"/>
      <c r="J100" s="603"/>
      <c r="K100" s="571"/>
      <c r="L100" s="381"/>
      <c r="M100" s="381"/>
      <c r="N100" s="381"/>
      <c r="O100" s="381"/>
      <c r="P100" s="381"/>
      <c r="Q100" s="381"/>
      <c r="R100" s="381"/>
    </row>
    <row r="101" spans="1:18" hidden="1">
      <c r="A101" s="381"/>
      <c r="B101" s="604"/>
      <c r="C101" s="605">
        <v>32</v>
      </c>
      <c r="D101" s="605">
        <v>33</v>
      </c>
      <c r="E101" s="605">
        <v>34</v>
      </c>
      <c r="F101" s="605">
        <v>35</v>
      </c>
      <c r="G101" s="606">
        <v>36</v>
      </c>
      <c r="H101" s="606">
        <v>37</v>
      </c>
      <c r="I101" s="606">
        <v>38</v>
      </c>
      <c r="J101" s="607"/>
      <c r="K101" s="603"/>
      <c r="L101" s="552"/>
      <c r="M101" s="552"/>
      <c r="N101" s="552"/>
      <c r="O101" s="552"/>
      <c r="P101" s="552"/>
      <c r="Q101" s="552"/>
      <c r="R101" s="552"/>
    </row>
    <row r="102" spans="1:18" hidden="1">
      <c r="A102" s="381"/>
      <c r="B102" s="608"/>
      <c r="C102" s="609"/>
      <c r="D102" s="609"/>
      <c r="E102" s="609"/>
      <c r="F102" s="609"/>
      <c r="G102" s="610"/>
      <c r="H102" s="610"/>
      <c r="I102" s="610"/>
      <c r="J102" s="611"/>
      <c r="K102" s="607"/>
      <c r="L102" s="612"/>
      <c r="M102" s="259"/>
      <c r="N102" s="259"/>
      <c r="O102" s="259"/>
      <c r="P102" s="259"/>
      <c r="Q102" s="259"/>
      <c r="R102" s="259"/>
    </row>
    <row r="103" spans="1:18" hidden="1">
      <c r="A103" s="381"/>
      <c r="B103" s="608">
        <v>1</v>
      </c>
      <c r="C103" s="561">
        <v>54.980000000000004</v>
      </c>
      <c r="D103" s="271">
        <v>55.4</v>
      </c>
      <c r="E103" s="561">
        <v>56.68</v>
      </c>
      <c r="F103" s="271">
        <v>57.17</v>
      </c>
      <c r="G103" s="561">
        <v>57.65</v>
      </c>
      <c r="H103" s="561">
        <v>57.9</v>
      </c>
      <c r="I103" s="271">
        <v>58.03</v>
      </c>
      <c r="J103" s="611"/>
      <c r="K103" s="611"/>
      <c r="L103" s="613"/>
      <c r="M103" s="272"/>
      <c r="N103" s="272"/>
      <c r="O103" s="272"/>
      <c r="P103" s="272"/>
      <c r="Q103" s="272"/>
      <c r="R103" s="272"/>
    </row>
    <row r="104" spans="1:18" hidden="1">
      <c r="A104" s="381"/>
      <c r="B104" s="608">
        <f t="shared" ref="B104:B152" si="19">+B103+1</f>
        <v>2</v>
      </c>
      <c r="C104" s="561">
        <v>58.65</v>
      </c>
      <c r="D104" s="271">
        <v>59.72</v>
      </c>
      <c r="E104" s="561">
        <v>60.22</v>
      </c>
      <c r="F104" s="271">
        <v>61.120000000000005</v>
      </c>
      <c r="G104" s="561">
        <v>61.230000000000004</v>
      </c>
      <c r="H104" s="561">
        <v>61.64</v>
      </c>
      <c r="I104" s="271">
        <v>61.74</v>
      </c>
      <c r="J104" s="611"/>
      <c r="K104" s="611"/>
      <c r="L104" s="614"/>
      <c r="M104" s="552"/>
      <c r="N104" s="552"/>
      <c r="O104" s="552"/>
      <c r="P104" s="552"/>
      <c r="Q104" s="552"/>
      <c r="R104" s="552"/>
    </row>
    <row r="105" spans="1:18" hidden="1">
      <c r="A105" s="381"/>
      <c r="B105" s="608">
        <f t="shared" si="19"/>
        <v>3</v>
      </c>
      <c r="C105" s="561">
        <v>62.85</v>
      </c>
      <c r="D105" s="271">
        <v>64.44</v>
      </c>
      <c r="E105" s="561">
        <v>64.77</v>
      </c>
      <c r="F105" s="271">
        <v>65.17</v>
      </c>
      <c r="G105" s="561">
        <v>65.28</v>
      </c>
      <c r="H105" s="561">
        <v>66.28</v>
      </c>
      <c r="I105" s="271">
        <v>66.349999999999994</v>
      </c>
      <c r="J105" s="611"/>
      <c r="K105" s="611"/>
      <c r="L105" s="614"/>
      <c r="M105" s="552"/>
      <c r="N105" s="552"/>
      <c r="O105" s="552"/>
      <c r="P105" s="552"/>
      <c r="Q105" s="552"/>
      <c r="R105" s="552"/>
    </row>
    <row r="106" spans="1:18" hidden="1">
      <c r="A106" s="381"/>
      <c r="B106" s="608">
        <f t="shared" si="19"/>
        <v>4</v>
      </c>
      <c r="C106" s="561">
        <v>66.2</v>
      </c>
      <c r="D106" s="271">
        <v>66.52</v>
      </c>
      <c r="E106" s="561">
        <v>66.94</v>
      </c>
      <c r="F106" s="271">
        <v>67.34</v>
      </c>
      <c r="G106" s="561">
        <v>67.64</v>
      </c>
      <c r="H106" s="561">
        <v>69.66</v>
      </c>
      <c r="I106" s="271">
        <v>69.850000000000009</v>
      </c>
      <c r="J106" s="611"/>
      <c r="K106" s="611"/>
      <c r="L106" s="615"/>
      <c r="M106" s="552"/>
      <c r="N106" s="552"/>
      <c r="O106" s="552"/>
      <c r="P106" s="552"/>
      <c r="Q106" s="552"/>
      <c r="R106" s="552"/>
    </row>
    <row r="107" spans="1:18" hidden="1">
      <c r="A107" s="381"/>
      <c r="B107" s="608">
        <f t="shared" si="19"/>
        <v>5</v>
      </c>
      <c r="C107" s="561">
        <v>66.53</v>
      </c>
      <c r="D107" s="271">
        <v>68.040000000000006</v>
      </c>
      <c r="E107" s="561">
        <v>68.489999999999995</v>
      </c>
      <c r="F107" s="271">
        <v>69.67</v>
      </c>
      <c r="G107" s="561">
        <v>70.64</v>
      </c>
      <c r="H107" s="561">
        <v>72.14</v>
      </c>
      <c r="I107" s="271">
        <v>72.260000000000005</v>
      </c>
      <c r="J107" s="611"/>
      <c r="K107" s="611"/>
      <c r="L107" s="615"/>
      <c r="M107" s="552"/>
      <c r="N107" s="552"/>
      <c r="O107" s="552"/>
      <c r="P107" s="552"/>
      <c r="Q107" s="552"/>
      <c r="R107" s="552"/>
    </row>
    <row r="108" spans="1:18" hidden="1">
      <c r="A108" s="381"/>
      <c r="B108" s="608">
        <f t="shared" si="19"/>
        <v>6</v>
      </c>
      <c r="C108" s="561">
        <v>70.650000000000006</v>
      </c>
      <c r="D108" s="271">
        <v>70.850000000000009</v>
      </c>
      <c r="E108" s="561">
        <v>71.239999999999995</v>
      </c>
      <c r="F108" s="271">
        <v>72.55</v>
      </c>
      <c r="G108" s="561">
        <v>75.02</v>
      </c>
      <c r="H108" s="561">
        <v>75.03</v>
      </c>
      <c r="I108" s="271">
        <v>75.040000000000006</v>
      </c>
      <c r="J108" s="611"/>
      <c r="K108" s="611"/>
      <c r="L108" s="615"/>
      <c r="M108" s="552"/>
      <c r="N108" s="552"/>
      <c r="O108" s="552"/>
      <c r="P108" s="552"/>
      <c r="Q108" s="552"/>
      <c r="R108" s="552"/>
    </row>
    <row r="109" spans="1:18" hidden="1">
      <c r="A109" s="381"/>
      <c r="B109" s="608">
        <f t="shared" si="19"/>
        <v>7</v>
      </c>
      <c r="C109" s="561">
        <v>72.17</v>
      </c>
      <c r="D109" s="271">
        <v>72.42</v>
      </c>
      <c r="E109" s="561">
        <v>72.88</v>
      </c>
      <c r="F109" s="271">
        <v>74.12</v>
      </c>
      <c r="G109" s="561">
        <v>75.08</v>
      </c>
      <c r="H109" s="561">
        <v>76.989999999999995</v>
      </c>
      <c r="I109" s="271">
        <v>77.210000000000008</v>
      </c>
      <c r="J109" s="611"/>
      <c r="K109" s="611"/>
      <c r="L109" s="615"/>
      <c r="M109" s="552"/>
      <c r="N109" s="552"/>
      <c r="O109" s="552"/>
      <c r="P109" s="552"/>
      <c r="Q109" s="552"/>
      <c r="R109" s="552"/>
    </row>
    <row r="110" spans="1:18" hidden="1">
      <c r="A110" s="381"/>
      <c r="B110" s="608">
        <f t="shared" si="19"/>
        <v>8</v>
      </c>
      <c r="C110" s="561">
        <v>72.37</v>
      </c>
      <c r="D110" s="271">
        <v>73.91</v>
      </c>
      <c r="E110" s="561">
        <v>74.16</v>
      </c>
      <c r="F110" s="271">
        <v>75.62</v>
      </c>
      <c r="G110" s="561">
        <v>76.680000000000007</v>
      </c>
      <c r="H110" s="561">
        <v>81.36</v>
      </c>
      <c r="I110" s="271">
        <v>81.7</v>
      </c>
      <c r="J110" s="611"/>
      <c r="K110" s="611"/>
      <c r="L110" s="615"/>
      <c r="M110" s="552"/>
      <c r="N110" s="552"/>
      <c r="O110" s="552"/>
      <c r="P110" s="552"/>
      <c r="Q110" s="552"/>
      <c r="R110" s="552"/>
    </row>
    <row r="111" spans="1:18" hidden="1">
      <c r="A111" s="381"/>
      <c r="B111" s="608">
        <f t="shared" si="19"/>
        <v>9</v>
      </c>
      <c r="C111" s="561">
        <v>75</v>
      </c>
      <c r="D111" s="271">
        <v>76.69</v>
      </c>
      <c r="E111" s="561">
        <v>76.78</v>
      </c>
      <c r="F111" s="271">
        <v>77.239999999999995</v>
      </c>
      <c r="G111" s="561">
        <v>79.239999999999995</v>
      </c>
      <c r="H111" s="561">
        <v>82.48</v>
      </c>
      <c r="I111" s="271">
        <v>84.68</v>
      </c>
      <c r="J111" s="611"/>
      <c r="K111" s="611"/>
      <c r="L111" s="615"/>
      <c r="M111" s="552"/>
      <c r="N111" s="552"/>
      <c r="O111" s="552"/>
      <c r="P111" s="552"/>
      <c r="Q111" s="552"/>
      <c r="R111" s="552"/>
    </row>
    <row r="112" spans="1:18" hidden="1">
      <c r="A112" s="381"/>
      <c r="B112" s="608">
        <f t="shared" si="19"/>
        <v>10</v>
      </c>
      <c r="C112" s="561">
        <v>76.989999999999995</v>
      </c>
      <c r="D112" s="271">
        <v>78.63</v>
      </c>
      <c r="E112" s="561">
        <v>78.75</v>
      </c>
      <c r="F112" s="271">
        <v>79.23</v>
      </c>
      <c r="G112" s="561">
        <v>81.16</v>
      </c>
      <c r="H112" s="561">
        <v>84.34</v>
      </c>
      <c r="I112" s="271">
        <v>86.600000000000009</v>
      </c>
      <c r="J112" s="611"/>
      <c r="K112" s="611"/>
      <c r="L112" s="615"/>
      <c r="M112" s="552"/>
      <c r="N112" s="552"/>
      <c r="O112" s="552"/>
      <c r="P112" s="552"/>
      <c r="Q112" s="552"/>
      <c r="R112" s="552"/>
    </row>
    <row r="113" spans="1:18" hidden="1">
      <c r="A113" s="381"/>
      <c r="B113" s="608">
        <f t="shared" si="19"/>
        <v>11</v>
      </c>
      <c r="C113" s="561">
        <v>80.62</v>
      </c>
      <c r="D113" s="271">
        <v>80.78</v>
      </c>
      <c r="E113" s="561">
        <v>81.02</v>
      </c>
      <c r="F113" s="271">
        <v>82.67</v>
      </c>
      <c r="G113" s="561">
        <v>84.99</v>
      </c>
      <c r="H113" s="561">
        <v>88.29</v>
      </c>
      <c r="I113" s="271">
        <v>90.48</v>
      </c>
      <c r="J113" s="611"/>
      <c r="K113" s="611"/>
      <c r="L113" s="615"/>
      <c r="M113" s="552"/>
      <c r="N113" s="552"/>
      <c r="O113" s="552"/>
      <c r="P113" s="552"/>
      <c r="Q113" s="552"/>
      <c r="R113" s="552"/>
    </row>
    <row r="114" spans="1:18" hidden="1">
      <c r="A114" s="381"/>
      <c r="B114" s="608">
        <f t="shared" si="19"/>
        <v>12</v>
      </c>
      <c r="C114" s="561">
        <v>81.42</v>
      </c>
      <c r="D114" s="271">
        <v>83.19</v>
      </c>
      <c r="E114" s="561">
        <v>83.33</v>
      </c>
      <c r="F114" s="271">
        <v>83.73</v>
      </c>
      <c r="G114" s="561">
        <v>85.65</v>
      </c>
      <c r="H114" s="561">
        <v>88.7</v>
      </c>
      <c r="I114" s="271">
        <v>91</v>
      </c>
      <c r="J114" s="611"/>
      <c r="K114" s="611"/>
      <c r="L114" s="615"/>
      <c r="M114" s="552"/>
      <c r="N114" s="552"/>
      <c r="O114" s="552"/>
      <c r="P114" s="552"/>
      <c r="Q114" s="552"/>
      <c r="R114" s="552"/>
    </row>
    <row r="115" spans="1:18" hidden="1">
      <c r="A115" s="381"/>
      <c r="B115" s="608">
        <f t="shared" si="19"/>
        <v>13</v>
      </c>
      <c r="C115" s="561">
        <v>83.600000000000009</v>
      </c>
      <c r="D115" s="271">
        <v>85.36</v>
      </c>
      <c r="E115" s="561">
        <v>85.570000000000007</v>
      </c>
      <c r="F115" s="271">
        <v>86</v>
      </c>
      <c r="G115" s="561">
        <v>87.87</v>
      </c>
      <c r="H115" s="561">
        <v>90.91</v>
      </c>
      <c r="I115" s="271">
        <v>93.23</v>
      </c>
      <c r="J115" s="611"/>
      <c r="K115" s="611"/>
      <c r="L115" s="615"/>
      <c r="M115" s="552"/>
      <c r="N115" s="552"/>
      <c r="O115" s="552"/>
      <c r="P115" s="552"/>
      <c r="Q115" s="552"/>
      <c r="R115" s="552"/>
    </row>
    <row r="116" spans="1:18" hidden="1">
      <c r="A116" s="381"/>
      <c r="B116" s="608">
        <f t="shared" si="19"/>
        <v>14</v>
      </c>
      <c r="C116" s="561">
        <v>87.38</v>
      </c>
      <c r="D116" s="271">
        <v>87.600000000000009</v>
      </c>
      <c r="E116" s="561">
        <v>87.87</v>
      </c>
      <c r="F116" s="271">
        <v>88.16</v>
      </c>
      <c r="G116" s="561">
        <v>89.98</v>
      </c>
      <c r="H116" s="561">
        <v>94.95</v>
      </c>
      <c r="I116" s="271">
        <v>95.72</v>
      </c>
      <c r="J116" s="611"/>
      <c r="K116" s="611"/>
      <c r="L116" s="615"/>
      <c r="M116" s="552"/>
      <c r="N116" s="552"/>
      <c r="O116" s="552"/>
      <c r="P116" s="552"/>
      <c r="Q116" s="552"/>
      <c r="R116" s="552"/>
    </row>
    <row r="117" spans="1:18" hidden="1">
      <c r="A117" s="381"/>
      <c r="B117" s="608">
        <f t="shared" si="19"/>
        <v>15</v>
      </c>
      <c r="C117" s="561">
        <v>87.91</v>
      </c>
      <c r="D117" s="271">
        <v>89.960000000000008</v>
      </c>
      <c r="E117" s="561">
        <v>90.18</v>
      </c>
      <c r="F117" s="271">
        <v>91.63</v>
      </c>
      <c r="G117" s="561">
        <v>92.75</v>
      </c>
      <c r="H117" s="561">
        <v>96.02</v>
      </c>
      <c r="I117" s="271">
        <v>98.87</v>
      </c>
      <c r="J117" s="611"/>
      <c r="K117" s="611"/>
      <c r="L117" s="615"/>
      <c r="M117" s="552"/>
      <c r="N117" s="552"/>
      <c r="O117" s="552"/>
      <c r="P117" s="552"/>
      <c r="Q117" s="552"/>
      <c r="R117" s="552"/>
    </row>
    <row r="118" spans="1:18" hidden="1">
      <c r="A118" s="381"/>
      <c r="B118" s="608">
        <f t="shared" si="19"/>
        <v>16</v>
      </c>
      <c r="C118" s="561">
        <v>88.43</v>
      </c>
      <c r="D118" s="271">
        <v>90.570000000000007</v>
      </c>
      <c r="E118" s="561">
        <v>90.95</v>
      </c>
      <c r="F118" s="271">
        <v>92.23</v>
      </c>
      <c r="G118" s="561">
        <v>93.77</v>
      </c>
      <c r="H118" s="561">
        <v>99.11</v>
      </c>
      <c r="I118" s="271">
        <v>100.21000000000001</v>
      </c>
      <c r="J118" s="611"/>
      <c r="K118" s="611"/>
      <c r="L118" s="615"/>
      <c r="M118" s="552"/>
      <c r="N118" s="552"/>
      <c r="O118" s="552"/>
      <c r="P118" s="552"/>
      <c r="Q118" s="552"/>
      <c r="R118" s="552"/>
    </row>
    <row r="119" spans="1:18" hidden="1">
      <c r="A119" s="381"/>
      <c r="B119" s="608">
        <f t="shared" si="19"/>
        <v>17</v>
      </c>
      <c r="C119" s="561">
        <v>90.58</v>
      </c>
      <c r="D119" s="271">
        <v>92.89</v>
      </c>
      <c r="E119" s="561">
        <v>93.18</v>
      </c>
      <c r="F119" s="271">
        <v>94.710000000000008</v>
      </c>
      <c r="G119" s="561">
        <v>96.69</v>
      </c>
      <c r="H119" s="561">
        <v>101.31</v>
      </c>
      <c r="I119" s="271">
        <v>103.33</v>
      </c>
      <c r="J119" s="611"/>
      <c r="K119" s="611"/>
      <c r="L119" s="615"/>
      <c r="M119" s="552"/>
      <c r="N119" s="552"/>
      <c r="O119" s="552"/>
      <c r="P119" s="552"/>
      <c r="Q119" s="552"/>
      <c r="R119" s="552"/>
    </row>
    <row r="120" spans="1:18" hidden="1">
      <c r="A120" s="381"/>
      <c r="B120" s="608">
        <f t="shared" si="19"/>
        <v>18</v>
      </c>
      <c r="C120" s="561">
        <v>91.460000000000008</v>
      </c>
      <c r="D120" s="271">
        <v>94.17</v>
      </c>
      <c r="E120" s="561">
        <v>94.41</v>
      </c>
      <c r="F120" s="271">
        <v>95.22</v>
      </c>
      <c r="G120" s="561">
        <v>98.23</v>
      </c>
      <c r="H120" s="561">
        <v>101.9</v>
      </c>
      <c r="I120" s="271">
        <v>105.27</v>
      </c>
      <c r="J120" s="611"/>
      <c r="K120" s="611"/>
      <c r="L120" s="615"/>
      <c r="M120" s="552"/>
      <c r="N120" s="552"/>
      <c r="O120" s="552"/>
      <c r="P120" s="552"/>
      <c r="Q120" s="552"/>
      <c r="R120" s="552"/>
    </row>
    <row r="121" spans="1:18" hidden="1">
      <c r="A121" s="381"/>
      <c r="B121" s="608">
        <f t="shared" si="19"/>
        <v>19</v>
      </c>
      <c r="C121" s="561">
        <v>91.67</v>
      </c>
      <c r="D121" s="271">
        <v>94.48</v>
      </c>
      <c r="E121" s="561">
        <v>94.89</v>
      </c>
      <c r="F121" s="271">
        <v>95.710000000000008</v>
      </c>
      <c r="G121" s="561">
        <v>98.5</v>
      </c>
      <c r="H121" s="561">
        <v>102.23</v>
      </c>
      <c r="I121" s="271">
        <v>105.83</v>
      </c>
      <c r="J121" s="611"/>
      <c r="K121" s="611"/>
      <c r="L121" s="615"/>
      <c r="M121" s="552"/>
      <c r="N121" s="552"/>
      <c r="O121" s="552"/>
      <c r="P121" s="552"/>
      <c r="Q121" s="552"/>
      <c r="R121" s="552"/>
    </row>
    <row r="122" spans="1:18" hidden="1">
      <c r="A122" s="381"/>
      <c r="B122" s="608">
        <f t="shared" si="19"/>
        <v>20</v>
      </c>
      <c r="C122" s="561">
        <v>92.55</v>
      </c>
      <c r="D122" s="271">
        <v>94.65</v>
      </c>
      <c r="E122" s="561">
        <v>95.06</v>
      </c>
      <c r="F122" s="271">
        <v>99.03</v>
      </c>
      <c r="G122" s="561">
        <v>100.23</v>
      </c>
      <c r="H122" s="561">
        <v>104.02</v>
      </c>
      <c r="I122" s="271">
        <v>107.92</v>
      </c>
      <c r="J122" s="611"/>
      <c r="K122" s="611"/>
      <c r="L122" s="615"/>
      <c r="M122" s="552"/>
      <c r="N122" s="552"/>
      <c r="O122" s="552"/>
      <c r="P122" s="552"/>
      <c r="Q122" s="552"/>
      <c r="R122" s="552"/>
    </row>
    <row r="123" spans="1:18" hidden="1">
      <c r="A123" s="381"/>
      <c r="B123" s="608">
        <f t="shared" si="19"/>
        <v>21</v>
      </c>
      <c r="C123" s="561">
        <v>97.65</v>
      </c>
      <c r="D123" s="271">
        <v>99.18</v>
      </c>
      <c r="E123" s="561">
        <v>99.490000000000009</v>
      </c>
      <c r="F123" s="271">
        <v>99.7</v>
      </c>
      <c r="G123" s="561">
        <v>103.34</v>
      </c>
      <c r="H123" s="561">
        <v>107.28</v>
      </c>
      <c r="I123" s="271">
        <v>111.32000000000001</v>
      </c>
      <c r="J123" s="611"/>
      <c r="K123" s="611"/>
      <c r="L123" s="615"/>
      <c r="M123" s="552"/>
      <c r="N123" s="552"/>
      <c r="O123" s="552"/>
      <c r="P123" s="552"/>
      <c r="Q123" s="552"/>
      <c r="R123" s="552"/>
    </row>
    <row r="124" spans="1:18" hidden="1">
      <c r="A124" s="381"/>
      <c r="B124" s="608">
        <f t="shared" si="19"/>
        <v>22</v>
      </c>
      <c r="C124" s="561">
        <v>100.61</v>
      </c>
      <c r="D124" s="271">
        <v>102.3</v>
      </c>
      <c r="E124" s="561">
        <v>102.79</v>
      </c>
      <c r="F124" s="271">
        <v>105.38</v>
      </c>
      <c r="G124" s="561">
        <v>106.63</v>
      </c>
      <c r="H124" s="561">
        <v>110.81</v>
      </c>
      <c r="I124" s="271">
        <v>115.13</v>
      </c>
      <c r="J124" s="611"/>
      <c r="K124" s="611"/>
      <c r="L124" s="615"/>
      <c r="M124" s="552"/>
      <c r="N124" s="552"/>
      <c r="O124" s="552"/>
      <c r="P124" s="552"/>
      <c r="Q124" s="552"/>
      <c r="R124" s="552"/>
    </row>
    <row r="125" spans="1:18" hidden="1">
      <c r="A125" s="381"/>
      <c r="B125" s="608">
        <f t="shared" si="19"/>
        <v>23</v>
      </c>
      <c r="C125" s="561">
        <v>103.04</v>
      </c>
      <c r="D125" s="271">
        <v>104.82000000000001</v>
      </c>
      <c r="E125" s="561">
        <v>105.35000000000001</v>
      </c>
      <c r="F125" s="271">
        <v>108.06</v>
      </c>
      <c r="G125" s="561">
        <v>109.63</v>
      </c>
      <c r="H125" s="561">
        <v>113.79</v>
      </c>
      <c r="I125" s="271">
        <v>118.36</v>
      </c>
      <c r="J125" s="611"/>
      <c r="K125" s="611"/>
      <c r="L125" s="615"/>
      <c r="M125" s="552"/>
      <c r="N125" s="552"/>
      <c r="O125" s="552"/>
      <c r="P125" s="552"/>
      <c r="Q125" s="552"/>
      <c r="R125" s="552"/>
    </row>
    <row r="126" spans="1:18" hidden="1">
      <c r="A126" s="381"/>
      <c r="B126" s="608">
        <f t="shared" si="19"/>
        <v>24</v>
      </c>
      <c r="C126" s="561">
        <v>105.53</v>
      </c>
      <c r="D126" s="271">
        <v>107.23</v>
      </c>
      <c r="E126" s="561">
        <v>108.10000000000001</v>
      </c>
      <c r="F126" s="271">
        <v>110.85000000000001</v>
      </c>
      <c r="G126" s="561">
        <v>112.47</v>
      </c>
      <c r="H126" s="561">
        <v>117</v>
      </c>
      <c r="I126" s="271">
        <v>121.64</v>
      </c>
      <c r="J126" s="611"/>
      <c r="K126" s="611"/>
      <c r="L126" s="615"/>
      <c r="M126" s="552"/>
      <c r="N126" s="552"/>
      <c r="O126" s="552"/>
      <c r="P126" s="552"/>
      <c r="Q126" s="552"/>
      <c r="R126" s="552"/>
    </row>
    <row r="127" spans="1:18" hidden="1">
      <c r="A127" s="381"/>
      <c r="B127" s="608">
        <f t="shared" si="19"/>
        <v>25</v>
      </c>
      <c r="C127" s="561">
        <v>105.75</v>
      </c>
      <c r="D127" s="271">
        <v>107.65</v>
      </c>
      <c r="E127" s="561">
        <v>108.43</v>
      </c>
      <c r="F127" s="271">
        <v>113.26</v>
      </c>
      <c r="G127" s="561">
        <v>115.02</v>
      </c>
      <c r="H127" s="561">
        <v>119.54</v>
      </c>
      <c r="I127" s="271">
        <v>124.67</v>
      </c>
      <c r="J127" s="611"/>
      <c r="K127" s="611"/>
      <c r="L127" s="615"/>
      <c r="M127" s="552"/>
      <c r="N127" s="552"/>
      <c r="O127" s="552"/>
      <c r="P127" s="552"/>
      <c r="Q127" s="552"/>
      <c r="R127" s="552"/>
    </row>
    <row r="128" spans="1:18" hidden="1">
      <c r="A128" s="381"/>
      <c r="B128" s="608">
        <f t="shared" si="19"/>
        <v>26</v>
      </c>
      <c r="C128" s="561">
        <v>110.17</v>
      </c>
      <c r="D128" s="271">
        <v>112.3</v>
      </c>
      <c r="E128" s="561">
        <v>113.16</v>
      </c>
      <c r="F128" s="271">
        <v>115.68</v>
      </c>
      <c r="G128" s="561">
        <v>117.43</v>
      </c>
      <c r="H128" s="561">
        <v>124.31</v>
      </c>
      <c r="I128" s="271">
        <v>127.78</v>
      </c>
      <c r="J128" s="611"/>
      <c r="K128" s="611"/>
      <c r="L128" s="615"/>
      <c r="M128" s="552"/>
      <c r="N128" s="552"/>
      <c r="O128" s="552"/>
      <c r="P128" s="552"/>
      <c r="Q128" s="552"/>
      <c r="R128" s="552"/>
    </row>
    <row r="129" spans="1:18" hidden="1">
      <c r="A129" s="381"/>
      <c r="B129" s="608">
        <f t="shared" si="19"/>
        <v>27</v>
      </c>
      <c r="C129" s="561">
        <v>112.21000000000001</v>
      </c>
      <c r="D129" s="271">
        <v>114.4</v>
      </c>
      <c r="E129" s="561">
        <v>114.95</v>
      </c>
      <c r="F129" s="271">
        <v>115.91</v>
      </c>
      <c r="G129" s="561">
        <v>119.92</v>
      </c>
      <c r="H129" s="561">
        <v>124.97</v>
      </c>
      <c r="I129" s="271">
        <v>130.56</v>
      </c>
      <c r="J129" s="611"/>
      <c r="K129" s="611"/>
      <c r="L129" s="615"/>
      <c r="M129" s="552"/>
      <c r="N129" s="552"/>
      <c r="O129" s="552"/>
      <c r="P129" s="552"/>
      <c r="Q129" s="552"/>
      <c r="R129" s="552"/>
    </row>
    <row r="130" spans="1:18" hidden="1">
      <c r="A130" s="381"/>
      <c r="B130" s="608">
        <f t="shared" si="19"/>
        <v>28</v>
      </c>
      <c r="C130" s="561">
        <v>113.56</v>
      </c>
      <c r="D130" s="271">
        <v>116.57000000000001</v>
      </c>
      <c r="E130" s="561">
        <v>117.62</v>
      </c>
      <c r="F130" s="271">
        <v>120.35000000000001</v>
      </c>
      <c r="G130" s="561">
        <v>126.04</v>
      </c>
      <c r="H130" s="561">
        <v>128.88</v>
      </c>
      <c r="I130" s="271">
        <v>133.57</v>
      </c>
      <c r="J130" s="611"/>
      <c r="K130" s="611"/>
      <c r="L130" s="615"/>
      <c r="M130" s="552"/>
      <c r="N130" s="552"/>
      <c r="O130" s="552"/>
      <c r="P130" s="552"/>
      <c r="Q130" s="552"/>
      <c r="R130" s="552"/>
    </row>
    <row r="131" spans="1:18" hidden="1">
      <c r="A131" s="381"/>
      <c r="B131" s="608">
        <f t="shared" si="19"/>
        <v>29</v>
      </c>
      <c r="C131" s="561">
        <v>113.73</v>
      </c>
      <c r="D131" s="271">
        <v>117.64</v>
      </c>
      <c r="E131" s="561">
        <v>119.61</v>
      </c>
      <c r="F131" s="271">
        <v>120.5</v>
      </c>
      <c r="G131" s="561">
        <v>126.44</v>
      </c>
      <c r="H131" s="561">
        <v>130.11000000000001</v>
      </c>
      <c r="I131" s="271">
        <v>136.86000000000001</v>
      </c>
      <c r="J131" s="611"/>
      <c r="K131" s="611"/>
      <c r="L131" s="615"/>
      <c r="M131" s="552"/>
      <c r="N131" s="552"/>
      <c r="O131" s="552"/>
      <c r="P131" s="552"/>
      <c r="Q131" s="552"/>
      <c r="R131" s="552"/>
    </row>
    <row r="132" spans="1:18" hidden="1">
      <c r="A132" s="381"/>
      <c r="B132" s="608">
        <f t="shared" si="19"/>
        <v>30</v>
      </c>
      <c r="C132" s="561">
        <v>114.07000000000001</v>
      </c>
      <c r="D132" s="271">
        <v>118.26</v>
      </c>
      <c r="E132" s="561">
        <v>120.37</v>
      </c>
      <c r="F132" s="271">
        <v>120.8</v>
      </c>
      <c r="G132" s="561">
        <v>127.06</v>
      </c>
      <c r="H132" s="561">
        <v>130.72</v>
      </c>
      <c r="I132" s="271">
        <v>137.72</v>
      </c>
      <c r="J132" s="611"/>
      <c r="K132" s="611"/>
      <c r="L132" s="615"/>
      <c r="M132" s="552"/>
      <c r="N132" s="552"/>
      <c r="O132" s="552"/>
      <c r="P132" s="552"/>
      <c r="Q132" s="552"/>
      <c r="R132" s="552"/>
    </row>
    <row r="133" spans="1:18" hidden="1">
      <c r="A133" s="381"/>
      <c r="B133" s="608">
        <f t="shared" si="19"/>
        <v>31</v>
      </c>
      <c r="C133" s="561">
        <v>114.27</v>
      </c>
      <c r="D133" s="271">
        <v>118.71000000000001</v>
      </c>
      <c r="E133" s="561">
        <v>120.43</v>
      </c>
      <c r="F133" s="271">
        <v>120.95</v>
      </c>
      <c r="G133" s="561">
        <v>127.38000000000001</v>
      </c>
      <c r="H133" s="561">
        <v>131.22999999999999</v>
      </c>
      <c r="I133" s="271">
        <v>138.11000000000001</v>
      </c>
      <c r="J133" s="611"/>
      <c r="K133" s="611"/>
      <c r="L133" s="615"/>
      <c r="M133" s="552"/>
      <c r="N133" s="552"/>
      <c r="O133" s="552"/>
      <c r="P133" s="552"/>
      <c r="Q133" s="552"/>
      <c r="R133" s="552"/>
    </row>
    <row r="134" spans="1:18" hidden="1">
      <c r="A134" s="381"/>
      <c r="B134" s="608">
        <f t="shared" si="19"/>
        <v>32</v>
      </c>
      <c r="C134" s="561">
        <v>114.88</v>
      </c>
      <c r="D134" s="271">
        <v>118.85000000000001</v>
      </c>
      <c r="E134" s="561">
        <v>121.27</v>
      </c>
      <c r="F134" s="271">
        <v>121.81</v>
      </c>
      <c r="G134" s="561">
        <v>127.97</v>
      </c>
      <c r="H134" s="561">
        <v>133.44999999999999</v>
      </c>
      <c r="I134" s="271">
        <v>140.47999999999999</v>
      </c>
      <c r="J134" s="611"/>
      <c r="K134" s="611"/>
      <c r="L134" s="615"/>
      <c r="M134" s="552"/>
      <c r="N134" s="552"/>
      <c r="O134" s="552"/>
      <c r="P134" s="552"/>
      <c r="Q134" s="552"/>
      <c r="R134" s="552"/>
    </row>
    <row r="135" spans="1:18" hidden="1">
      <c r="A135" s="381"/>
      <c r="B135" s="608">
        <f t="shared" si="19"/>
        <v>33</v>
      </c>
      <c r="C135" s="561">
        <v>116.98</v>
      </c>
      <c r="D135" s="271">
        <v>121.25</v>
      </c>
      <c r="E135" s="561">
        <v>123.72</v>
      </c>
      <c r="F135" s="271">
        <v>125.89</v>
      </c>
      <c r="G135" s="561">
        <v>130.72</v>
      </c>
      <c r="H135" s="561">
        <v>136.26</v>
      </c>
      <c r="I135" s="271">
        <v>143.61000000000001</v>
      </c>
      <c r="J135" s="611"/>
      <c r="K135" s="611"/>
      <c r="L135" s="615"/>
      <c r="M135" s="552"/>
      <c r="N135" s="552"/>
      <c r="O135" s="552"/>
      <c r="P135" s="552"/>
      <c r="Q135" s="552"/>
      <c r="R135" s="552"/>
    </row>
    <row r="136" spans="1:18" hidden="1">
      <c r="A136" s="381"/>
      <c r="B136" s="608">
        <f t="shared" si="19"/>
        <v>34</v>
      </c>
      <c r="C136" s="561">
        <v>118.7</v>
      </c>
      <c r="D136" s="271">
        <v>121.41</v>
      </c>
      <c r="E136" s="561">
        <v>125.67</v>
      </c>
      <c r="F136" s="271">
        <v>126.59</v>
      </c>
      <c r="G136" s="561">
        <v>132.96</v>
      </c>
      <c r="H136" s="561">
        <v>138.65</v>
      </c>
      <c r="I136" s="271">
        <v>146.28</v>
      </c>
      <c r="J136" s="611"/>
      <c r="K136" s="611"/>
      <c r="L136" s="615"/>
      <c r="M136" s="552"/>
      <c r="N136" s="552"/>
      <c r="O136" s="552"/>
      <c r="P136" s="552"/>
      <c r="Q136" s="552"/>
      <c r="R136" s="552"/>
    </row>
    <row r="137" spans="1:18" hidden="1">
      <c r="A137" s="381"/>
      <c r="B137" s="608">
        <f t="shared" si="19"/>
        <v>35</v>
      </c>
      <c r="C137" s="561">
        <v>120.7</v>
      </c>
      <c r="D137" s="271">
        <v>126.03</v>
      </c>
      <c r="E137" s="561">
        <v>127.81</v>
      </c>
      <c r="F137" s="271">
        <v>128.76</v>
      </c>
      <c r="G137" s="561">
        <v>135.34</v>
      </c>
      <c r="H137" s="561">
        <v>141.20000000000002</v>
      </c>
      <c r="I137" s="271">
        <v>149.02000000000001</v>
      </c>
      <c r="J137" s="611"/>
      <c r="K137" s="611"/>
      <c r="L137" s="615"/>
      <c r="M137" s="552"/>
      <c r="N137" s="552"/>
      <c r="O137" s="552"/>
      <c r="P137" s="552"/>
      <c r="Q137" s="552"/>
      <c r="R137" s="552"/>
    </row>
    <row r="138" spans="1:18" hidden="1">
      <c r="A138" s="381"/>
      <c r="B138" s="608">
        <f t="shared" si="19"/>
        <v>36</v>
      </c>
      <c r="C138" s="561">
        <v>122.79</v>
      </c>
      <c r="D138" s="271">
        <v>128.13</v>
      </c>
      <c r="E138" s="561">
        <v>130.30000000000001</v>
      </c>
      <c r="F138" s="271">
        <v>133.72999999999999</v>
      </c>
      <c r="G138" s="561">
        <v>137.91</v>
      </c>
      <c r="H138" s="561">
        <v>143.87</v>
      </c>
      <c r="I138" s="271">
        <v>151.94</v>
      </c>
      <c r="J138" s="611"/>
      <c r="K138" s="611"/>
      <c r="L138" s="615"/>
      <c r="M138" s="552"/>
      <c r="N138" s="552"/>
      <c r="O138" s="552"/>
      <c r="P138" s="552"/>
      <c r="Q138" s="552"/>
      <c r="R138" s="552"/>
    </row>
    <row r="139" spans="1:18" hidden="1">
      <c r="A139" s="381"/>
      <c r="B139" s="608">
        <f t="shared" si="19"/>
        <v>37</v>
      </c>
      <c r="C139" s="561">
        <v>128.58000000000001</v>
      </c>
      <c r="D139" s="271">
        <v>131.58000000000001</v>
      </c>
      <c r="E139" s="561">
        <v>133.96</v>
      </c>
      <c r="F139" s="271">
        <v>137.22</v>
      </c>
      <c r="G139" s="561">
        <v>140.85</v>
      </c>
      <c r="H139" s="561">
        <v>146.36000000000001</v>
      </c>
      <c r="I139" s="271">
        <v>153.66</v>
      </c>
      <c r="J139" s="611"/>
      <c r="K139" s="611"/>
      <c r="L139" s="615"/>
      <c r="M139" s="552"/>
      <c r="N139" s="552"/>
      <c r="O139" s="552"/>
      <c r="P139" s="552"/>
      <c r="Q139" s="552"/>
      <c r="R139" s="552"/>
    </row>
    <row r="140" spans="1:18" hidden="1">
      <c r="A140" s="381"/>
      <c r="B140" s="608">
        <f t="shared" si="19"/>
        <v>38</v>
      </c>
      <c r="C140" s="561">
        <v>132.12</v>
      </c>
      <c r="D140" s="271">
        <v>135.1</v>
      </c>
      <c r="E140" s="561">
        <v>137.44</v>
      </c>
      <c r="F140" s="271">
        <v>139.74</v>
      </c>
      <c r="G140" s="561">
        <v>144.36000000000001</v>
      </c>
      <c r="H140" s="561">
        <v>149.88</v>
      </c>
      <c r="I140" s="271">
        <v>157.21</v>
      </c>
      <c r="J140" s="611"/>
      <c r="K140" s="611"/>
      <c r="L140" s="615"/>
      <c r="M140" s="552"/>
      <c r="N140" s="552"/>
      <c r="O140" s="552"/>
      <c r="P140" s="552"/>
      <c r="Q140" s="552"/>
      <c r="R140" s="552"/>
    </row>
    <row r="141" spans="1:18" hidden="1">
      <c r="A141" s="381"/>
      <c r="B141" s="608">
        <f t="shared" si="19"/>
        <v>39</v>
      </c>
      <c r="C141" s="561">
        <v>133.41</v>
      </c>
      <c r="D141" s="271">
        <v>136.66</v>
      </c>
      <c r="E141" s="561">
        <v>138.08000000000001</v>
      </c>
      <c r="F141" s="271">
        <v>140.25</v>
      </c>
      <c r="G141" s="561">
        <v>146.64000000000001</v>
      </c>
      <c r="H141" s="561">
        <v>152.15</v>
      </c>
      <c r="I141" s="271">
        <v>159.44</v>
      </c>
      <c r="J141" s="611"/>
      <c r="K141" s="611"/>
      <c r="L141" s="615"/>
      <c r="M141" s="552"/>
      <c r="N141" s="552"/>
      <c r="O141" s="552"/>
      <c r="P141" s="552"/>
      <c r="Q141" s="552"/>
      <c r="R141" s="552"/>
    </row>
    <row r="142" spans="1:18" hidden="1">
      <c r="A142" s="381"/>
      <c r="B142" s="608">
        <f t="shared" si="19"/>
        <v>40</v>
      </c>
      <c r="C142" s="561">
        <v>133.63</v>
      </c>
      <c r="D142" s="271">
        <v>137.58000000000001</v>
      </c>
      <c r="E142" s="561">
        <v>138.75</v>
      </c>
      <c r="F142" s="271">
        <v>142.13</v>
      </c>
      <c r="G142" s="561">
        <v>148.29</v>
      </c>
      <c r="H142" s="561">
        <v>153.89000000000001</v>
      </c>
      <c r="I142" s="271">
        <v>161.24</v>
      </c>
      <c r="J142" s="611"/>
      <c r="K142" s="611"/>
      <c r="L142" s="615"/>
      <c r="M142" s="552"/>
      <c r="N142" s="552"/>
      <c r="O142" s="552"/>
      <c r="P142" s="552"/>
      <c r="Q142" s="552"/>
      <c r="R142" s="552"/>
    </row>
    <row r="143" spans="1:18" hidden="1">
      <c r="A143" s="381"/>
      <c r="B143" s="608">
        <f t="shared" si="19"/>
        <v>41</v>
      </c>
      <c r="C143" s="561">
        <v>135.92000000000002</v>
      </c>
      <c r="D143" s="271">
        <v>141.85</v>
      </c>
      <c r="E143" s="561">
        <v>143.97</v>
      </c>
      <c r="F143" s="271">
        <v>144.37</v>
      </c>
      <c r="G143" s="561">
        <v>150.72999999999999</v>
      </c>
      <c r="H143" s="561">
        <v>156.37</v>
      </c>
      <c r="I143" s="271">
        <v>163.74</v>
      </c>
      <c r="J143" s="611"/>
      <c r="K143" s="611"/>
      <c r="L143" s="615"/>
      <c r="M143" s="552"/>
      <c r="N143" s="552"/>
      <c r="O143" s="552"/>
      <c r="P143" s="552"/>
      <c r="Q143" s="552"/>
      <c r="R143" s="552"/>
    </row>
    <row r="144" spans="1:18" hidden="1">
      <c r="A144" s="381"/>
      <c r="B144" s="608">
        <f t="shared" si="19"/>
        <v>42</v>
      </c>
      <c r="C144" s="561">
        <v>138.19</v>
      </c>
      <c r="D144" s="271">
        <v>143.36000000000001</v>
      </c>
      <c r="E144" s="561">
        <v>144.36000000000001</v>
      </c>
      <c r="F144" s="271">
        <v>146.61000000000001</v>
      </c>
      <c r="G144" s="561">
        <v>152.96</v>
      </c>
      <c r="H144" s="561">
        <v>158.56</v>
      </c>
      <c r="I144" s="271">
        <v>165.70000000000002</v>
      </c>
      <c r="J144" s="611"/>
      <c r="K144" s="611"/>
      <c r="L144" s="615"/>
      <c r="M144" s="552"/>
      <c r="N144" s="552"/>
      <c r="O144" s="552"/>
      <c r="P144" s="552"/>
      <c r="Q144" s="552"/>
      <c r="R144" s="552"/>
    </row>
    <row r="145" spans="1:18" hidden="1">
      <c r="A145" s="381"/>
      <c r="B145" s="608">
        <f t="shared" si="19"/>
        <v>43</v>
      </c>
      <c r="C145" s="561">
        <v>139.5</v>
      </c>
      <c r="D145" s="271">
        <v>143.76</v>
      </c>
      <c r="E145" s="561">
        <v>144.76</v>
      </c>
      <c r="F145" s="271">
        <v>150.79</v>
      </c>
      <c r="G145" s="561">
        <v>154.31</v>
      </c>
      <c r="H145" s="561">
        <v>159.86000000000001</v>
      </c>
      <c r="I145" s="271">
        <v>167.12</v>
      </c>
      <c r="J145" s="611"/>
      <c r="K145" s="611"/>
      <c r="L145" s="615"/>
      <c r="M145" s="552"/>
      <c r="N145" s="552"/>
      <c r="O145" s="552"/>
      <c r="P145" s="552"/>
      <c r="Q145" s="552"/>
      <c r="R145" s="552"/>
    </row>
    <row r="146" spans="1:18" hidden="1">
      <c r="A146" s="381"/>
      <c r="B146" s="608">
        <f t="shared" si="19"/>
        <v>44</v>
      </c>
      <c r="C146" s="561">
        <v>141.62</v>
      </c>
      <c r="D146" s="271">
        <v>145.54</v>
      </c>
      <c r="E146" s="561">
        <v>148.59</v>
      </c>
      <c r="F146" s="271">
        <v>151.85</v>
      </c>
      <c r="G146" s="561">
        <v>155.11000000000001</v>
      </c>
      <c r="H146" s="561">
        <v>160.71</v>
      </c>
      <c r="I146" s="271">
        <v>168.05</v>
      </c>
      <c r="J146" s="611"/>
      <c r="K146" s="611"/>
      <c r="L146" s="615"/>
      <c r="M146" s="552"/>
      <c r="N146" s="552"/>
      <c r="O146" s="552"/>
      <c r="P146" s="552"/>
      <c r="Q146" s="552"/>
      <c r="R146" s="552"/>
    </row>
    <row r="147" spans="1:18" hidden="1">
      <c r="A147" s="381"/>
      <c r="B147" s="608">
        <f t="shared" si="19"/>
        <v>45</v>
      </c>
      <c r="C147" s="561">
        <v>142.49</v>
      </c>
      <c r="D147" s="271">
        <v>146.78</v>
      </c>
      <c r="E147" s="561">
        <v>148.96</v>
      </c>
      <c r="F147" s="271">
        <v>152.24</v>
      </c>
      <c r="G147" s="561">
        <v>155.6</v>
      </c>
      <c r="H147" s="561">
        <v>161.21</v>
      </c>
      <c r="I147" s="271">
        <v>168.57</v>
      </c>
      <c r="J147" s="611"/>
      <c r="K147" s="611"/>
      <c r="L147" s="615"/>
      <c r="M147" s="552"/>
      <c r="N147" s="552"/>
      <c r="O147" s="552"/>
      <c r="P147" s="552"/>
      <c r="Q147" s="552"/>
      <c r="R147" s="552"/>
    </row>
    <row r="148" spans="1:18" hidden="1">
      <c r="A148" s="381"/>
      <c r="B148" s="608">
        <f t="shared" si="19"/>
        <v>46</v>
      </c>
      <c r="C148" s="561">
        <v>144.86000000000001</v>
      </c>
      <c r="D148" s="271">
        <v>146.96</v>
      </c>
      <c r="E148" s="561">
        <v>150.07</v>
      </c>
      <c r="F148" s="271">
        <v>152.4</v>
      </c>
      <c r="G148" s="561">
        <v>156.63</v>
      </c>
      <c r="H148" s="561">
        <v>162.27000000000001</v>
      </c>
      <c r="I148" s="271">
        <v>169.49</v>
      </c>
      <c r="J148" s="611"/>
      <c r="K148" s="611"/>
      <c r="L148" s="615"/>
      <c r="M148" s="552"/>
      <c r="N148" s="552"/>
      <c r="O148" s="552"/>
      <c r="P148" s="552"/>
      <c r="Q148" s="552"/>
      <c r="R148" s="552"/>
    </row>
    <row r="149" spans="1:18" hidden="1">
      <c r="A149" s="381"/>
      <c r="B149" s="608">
        <f t="shared" si="19"/>
        <v>47</v>
      </c>
      <c r="C149" s="561">
        <v>147.06</v>
      </c>
      <c r="D149" s="271">
        <v>150.03</v>
      </c>
      <c r="E149" s="561">
        <v>152.42000000000002</v>
      </c>
      <c r="F149" s="271">
        <v>152.72</v>
      </c>
      <c r="G149" s="561">
        <v>158.89000000000001</v>
      </c>
      <c r="H149" s="561">
        <v>164.5</v>
      </c>
      <c r="I149" s="271">
        <v>171.72</v>
      </c>
      <c r="J149" s="611"/>
      <c r="K149" s="611"/>
      <c r="L149" s="615"/>
      <c r="M149" s="552"/>
      <c r="N149" s="552"/>
      <c r="O149" s="552"/>
      <c r="P149" s="552"/>
      <c r="Q149" s="552"/>
      <c r="R149" s="552"/>
    </row>
    <row r="150" spans="1:18" hidden="1">
      <c r="A150" s="381"/>
      <c r="B150" s="608">
        <f t="shared" si="19"/>
        <v>48</v>
      </c>
      <c r="C150" s="561">
        <v>147.20000000000002</v>
      </c>
      <c r="D150" s="271">
        <v>151.42000000000002</v>
      </c>
      <c r="E150" s="561">
        <v>153.62</v>
      </c>
      <c r="F150" s="271">
        <v>154.9</v>
      </c>
      <c r="G150" s="561">
        <v>161.09</v>
      </c>
      <c r="H150" s="561">
        <v>166.72</v>
      </c>
      <c r="I150" s="271">
        <v>173.98</v>
      </c>
      <c r="J150" s="611"/>
      <c r="K150" s="611"/>
      <c r="L150" s="615"/>
      <c r="M150" s="552"/>
      <c r="N150" s="552"/>
      <c r="O150" s="552"/>
      <c r="P150" s="552"/>
      <c r="Q150" s="552"/>
      <c r="R150" s="552"/>
    </row>
    <row r="151" spans="1:18" hidden="1">
      <c r="A151" s="381"/>
      <c r="B151" s="608">
        <f t="shared" si="19"/>
        <v>49</v>
      </c>
      <c r="C151" s="561">
        <v>148.82</v>
      </c>
      <c r="D151" s="271">
        <v>151.79</v>
      </c>
      <c r="E151" s="561">
        <v>154</v>
      </c>
      <c r="F151" s="271">
        <v>156.97</v>
      </c>
      <c r="G151" s="561">
        <v>163.22999999999999</v>
      </c>
      <c r="H151" s="561">
        <v>168.78</v>
      </c>
      <c r="I151" s="271">
        <v>176</v>
      </c>
      <c r="J151" s="611"/>
      <c r="K151" s="611"/>
      <c r="L151" s="615"/>
      <c r="M151" s="552"/>
      <c r="N151" s="552"/>
      <c r="O151" s="552"/>
      <c r="P151" s="552"/>
      <c r="Q151" s="552"/>
      <c r="R151" s="552"/>
    </row>
    <row r="152" spans="1:18" hidden="1">
      <c r="A152" s="381"/>
      <c r="B152" s="608">
        <f t="shared" si="19"/>
        <v>50</v>
      </c>
      <c r="C152" s="561">
        <v>150.42000000000002</v>
      </c>
      <c r="D152" s="271">
        <v>153.38</v>
      </c>
      <c r="E152" s="561">
        <v>155.64000000000001</v>
      </c>
      <c r="F152" s="271">
        <v>158.68</v>
      </c>
      <c r="G152" s="561">
        <v>164.79</v>
      </c>
      <c r="H152" s="561">
        <v>170.43</v>
      </c>
      <c r="I152" s="271">
        <v>177.61</v>
      </c>
      <c r="J152" s="611"/>
      <c r="K152" s="611"/>
      <c r="L152" s="615"/>
      <c r="M152" s="552"/>
      <c r="N152" s="552"/>
      <c r="O152" s="552"/>
      <c r="P152" s="552"/>
      <c r="Q152" s="552"/>
      <c r="R152" s="552"/>
    </row>
    <row r="153" spans="1:18" hidden="1">
      <c r="A153" s="381"/>
      <c r="B153" s="608">
        <f t="shared" ref="B153:B177" si="20">+B152+2</f>
        <v>52</v>
      </c>
      <c r="C153" s="561">
        <v>153.89000000000001</v>
      </c>
      <c r="D153" s="271">
        <v>156.39000000000001</v>
      </c>
      <c r="E153" s="561">
        <v>159.81</v>
      </c>
      <c r="F153" s="271">
        <v>161.72</v>
      </c>
      <c r="G153" s="561">
        <v>168.61</v>
      </c>
      <c r="H153" s="561">
        <v>173.18</v>
      </c>
      <c r="I153" s="271">
        <v>180.39000000000001</v>
      </c>
      <c r="J153" s="611"/>
      <c r="K153" s="611"/>
      <c r="L153" s="615"/>
      <c r="M153" s="552"/>
      <c r="N153" s="552"/>
      <c r="O153" s="552"/>
      <c r="P153" s="552"/>
      <c r="Q153" s="552"/>
      <c r="R153" s="552"/>
    </row>
    <row r="154" spans="1:18" hidden="1">
      <c r="A154" s="381"/>
      <c r="B154" s="608">
        <f t="shared" si="20"/>
        <v>54</v>
      </c>
      <c r="C154" s="561">
        <v>158.72</v>
      </c>
      <c r="D154" s="271">
        <v>161.80000000000001</v>
      </c>
      <c r="E154" s="561">
        <v>165.71</v>
      </c>
      <c r="F154" s="271">
        <v>167.22</v>
      </c>
      <c r="G154" s="561">
        <v>173.97</v>
      </c>
      <c r="H154" s="561">
        <v>175.73</v>
      </c>
      <c r="I154" s="271">
        <v>181.04</v>
      </c>
      <c r="J154" s="611"/>
      <c r="K154" s="611"/>
      <c r="L154" s="615"/>
      <c r="M154" s="552"/>
      <c r="N154" s="552"/>
      <c r="O154" s="552"/>
      <c r="P154" s="552"/>
      <c r="Q154" s="552"/>
      <c r="R154" s="552"/>
    </row>
    <row r="155" spans="1:18" hidden="1">
      <c r="A155" s="381"/>
      <c r="B155" s="608">
        <f t="shared" si="20"/>
        <v>56</v>
      </c>
      <c r="C155" s="561">
        <v>163.15</v>
      </c>
      <c r="D155" s="271">
        <v>165.31</v>
      </c>
      <c r="E155" s="561">
        <v>170.52</v>
      </c>
      <c r="F155" s="271">
        <v>171.12</v>
      </c>
      <c r="G155" s="561">
        <v>179.23</v>
      </c>
      <c r="H155" s="561">
        <v>179.94</v>
      </c>
      <c r="I155" s="271">
        <v>186.71</v>
      </c>
      <c r="J155" s="611"/>
      <c r="K155" s="611"/>
      <c r="L155" s="615"/>
      <c r="M155" s="552"/>
      <c r="N155" s="552"/>
      <c r="O155" s="552"/>
      <c r="P155" s="552"/>
      <c r="Q155" s="552"/>
      <c r="R155" s="552"/>
    </row>
    <row r="156" spans="1:18" hidden="1">
      <c r="A156" s="381"/>
      <c r="B156" s="608">
        <f t="shared" si="20"/>
        <v>58</v>
      </c>
      <c r="C156" s="561">
        <v>164.79</v>
      </c>
      <c r="D156" s="271">
        <v>167.23</v>
      </c>
      <c r="E156" s="561">
        <v>171.47</v>
      </c>
      <c r="F156" s="271">
        <v>173.17000000000002</v>
      </c>
      <c r="G156" s="561">
        <v>181.76</v>
      </c>
      <c r="H156" s="561">
        <v>184.25</v>
      </c>
      <c r="I156" s="271">
        <v>191.01</v>
      </c>
      <c r="J156" s="611"/>
      <c r="K156" s="611"/>
      <c r="L156" s="615"/>
      <c r="M156" s="552"/>
      <c r="N156" s="552"/>
      <c r="O156" s="552"/>
      <c r="P156" s="552"/>
      <c r="Q156" s="552"/>
      <c r="R156" s="552"/>
    </row>
    <row r="157" spans="1:18" hidden="1">
      <c r="A157" s="381"/>
      <c r="B157" s="608">
        <f t="shared" si="20"/>
        <v>60</v>
      </c>
      <c r="C157" s="561">
        <v>168.48</v>
      </c>
      <c r="D157" s="271">
        <v>171.16</v>
      </c>
      <c r="E157" s="561">
        <v>173.70000000000002</v>
      </c>
      <c r="F157" s="271">
        <v>177.20000000000002</v>
      </c>
      <c r="G157" s="561">
        <v>182.59</v>
      </c>
      <c r="H157" s="561">
        <v>188.20000000000002</v>
      </c>
      <c r="I157" s="271">
        <v>195.04</v>
      </c>
      <c r="J157" s="611"/>
      <c r="K157" s="611"/>
      <c r="L157" s="615"/>
      <c r="M157" s="552"/>
      <c r="N157" s="552"/>
      <c r="O157" s="552"/>
      <c r="P157" s="552"/>
      <c r="Q157" s="552"/>
      <c r="R157" s="552"/>
    </row>
    <row r="158" spans="1:18" hidden="1">
      <c r="A158" s="381"/>
      <c r="B158" s="608">
        <f t="shared" si="20"/>
        <v>62</v>
      </c>
      <c r="C158" s="561">
        <v>172.06</v>
      </c>
      <c r="D158" s="271">
        <v>174.87</v>
      </c>
      <c r="E158" s="561">
        <v>177.35</v>
      </c>
      <c r="F158" s="271">
        <v>180.79</v>
      </c>
      <c r="G158" s="561">
        <v>187.83</v>
      </c>
      <c r="H158" s="561">
        <v>191.78</v>
      </c>
      <c r="I158" s="271">
        <v>198.61</v>
      </c>
      <c r="J158" s="611"/>
      <c r="K158" s="611"/>
      <c r="L158" s="615"/>
      <c r="M158" s="552"/>
      <c r="N158" s="552"/>
      <c r="O158" s="552"/>
      <c r="P158" s="552"/>
      <c r="Q158" s="552"/>
      <c r="R158" s="552"/>
    </row>
    <row r="159" spans="1:18" hidden="1">
      <c r="A159" s="381"/>
      <c r="B159" s="608">
        <f t="shared" si="20"/>
        <v>64</v>
      </c>
      <c r="C159" s="561">
        <v>178.18</v>
      </c>
      <c r="D159" s="271">
        <v>180.49</v>
      </c>
      <c r="E159" s="561">
        <v>181.17000000000002</v>
      </c>
      <c r="F159" s="271">
        <v>184.47</v>
      </c>
      <c r="G159" s="561">
        <v>190.81</v>
      </c>
      <c r="H159" s="561">
        <v>198.27</v>
      </c>
      <c r="I159" s="271">
        <v>204.26</v>
      </c>
      <c r="J159" s="611"/>
      <c r="K159" s="611"/>
      <c r="L159" s="615"/>
      <c r="M159" s="552"/>
      <c r="N159" s="552"/>
      <c r="O159" s="552"/>
      <c r="P159" s="552"/>
      <c r="Q159" s="552"/>
      <c r="R159" s="552"/>
    </row>
    <row r="160" spans="1:18" hidden="1">
      <c r="A160" s="381"/>
      <c r="B160" s="608">
        <f t="shared" si="20"/>
        <v>66</v>
      </c>
      <c r="C160" s="561">
        <v>178.56</v>
      </c>
      <c r="D160" s="271">
        <v>181.27</v>
      </c>
      <c r="E160" s="561">
        <v>183.98</v>
      </c>
      <c r="F160" s="271">
        <v>188.02</v>
      </c>
      <c r="G160" s="561">
        <v>191.46</v>
      </c>
      <c r="H160" s="561">
        <v>201.72</v>
      </c>
      <c r="I160" s="271">
        <v>207.73000000000002</v>
      </c>
      <c r="J160" s="611"/>
      <c r="K160" s="611"/>
      <c r="L160" s="615"/>
      <c r="M160" s="552"/>
      <c r="N160" s="552"/>
      <c r="O160" s="552"/>
      <c r="P160" s="552"/>
      <c r="Q160" s="552"/>
      <c r="R160" s="552"/>
    </row>
    <row r="161" spans="1:18" hidden="1">
      <c r="A161" s="381"/>
      <c r="B161" s="608">
        <f t="shared" si="20"/>
        <v>68</v>
      </c>
      <c r="C161" s="561">
        <v>181.83</v>
      </c>
      <c r="D161" s="271">
        <v>184.73</v>
      </c>
      <c r="E161" s="561">
        <v>187.44</v>
      </c>
      <c r="F161" s="271">
        <v>191.45000000000002</v>
      </c>
      <c r="G161" s="561">
        <v>194.76</v>
      </c>
      <c r="H161" s="561">
        <v>204.99</v>
      </c>
      <c r="I161" s="271">
        <v>211.15</v>
      </c>
      <c r="J161" s="611"/>
      <c r="K161" s="611"/>
      <c r="L161" s="615"/>
      <c r="M161" s="552"/>
      <c r="N161" s="552"/>
      <c r="O161" s="552"/>
      <c r="P161" s="552"/>
      <c r="Q161" s="552"/>
      <c r="R161" s="552"/>
    </row>
    <row r="162" spans="1:18" hidden="1">
      <c r="A162" s="381"/>
      <c r="B162" s="608">
        <f t="shared" si="20"/>
        <v>70</v>
      </c>
      <c r="C162" s="561">
        <v>185.58</v>
      </c>
      <c r="D162" s="271">
        <v>188.23</v>
      </c>
      <c r="E162" s="561">
        <v>193.01</v>
      </c>
      <c r="F162" s="271">
        <v>195.03</v>
      </c>
      <c r="G162" s="561">
        <v>198.19</v>
      </c>
      <c r="H162" s="561">
        <v>208.56</v>
      </c>
      <c r="I162" s="271">
        <v>214.58</v>
      </c>
      <c r="J162" s="611"/>
      <c r="K162" s="611"/>
      <c r="L162" s="615"/>
      <c r="M162" s="552"/>
      <c r="N162" s="552"/>
      <c r="O162" s="552"/>
      <c r="P162" s="552"/>
      <c r="Q162" s="552"/>
      <c r="R162" s="552"/>
    </row>
    <row r="163" spans="1:18" hidden="1">
      <c r="A163" s="381"/>
      <c r="B163" s="608">
        <f t="shared" si="20"/>
        <v>72</v>
      </c>
      <c r="C163" s="561">
        <v>189.11</v>
      </c>
      <c r="D163" s="271">
        <v>191.73000000000002</v>
      </c>
      <c r="E163" s="561">
        <v>194.70000000000002</v>
      </c>
      <c r="F163" s="271">
        <v>198.45000000000002</v>
      </c>
      <c r="G163" s="561">
        <v>201.75</v>
      </c>
      <c r="H163" s="561">
        <v>211.99</v>
      </c>
      <c r="I163" s="271">
        <v>217.89000000000001</v>
      </c>
      <c r="J163" s="611"/>
      <c r="K163" s="611"/>
      <c r="L163" s="615"/>
      <c r="M163" s="552"/>
      <c r="N163" s="552"/>
      <c r="O163" s="552"/>
      <c r="P163" s="552"/>
      <c r="Q163" s="552"/>
      <c r="R163" s="552"/>
    </row>
    <row r="164" spans="1:18" hidden="1">
      <c r="A164" s="381"/>
      <c r="B164" s="608">
        <f t="shared" si="20"/>
        <v>74</v>
      </c>
      <c r="C164" s="561">
        <v>193.65</v>
      </c>
      <c r="D164" s="271">
        <v>198.86</v>
      </c>
      <c r="E164" s="561">
        <v>199.42000000000002</v>
      </c>
      <c r="F164" s="271">
        <v>202</v>
      </c>
      <c r="G164" s="561">
        <v>204.95000000000002</v>
      </c>
      <c r="H164" s="561">
        <v>215.43</v>
      </c>
      <c r="I164" s="271">
        <v>221.3</v>
      </c>
      <c r="J164" s="611"/>
      <c r="K164" s="611"/>
      <c r="L164" s="615"/>
      <c r="M164" s="552"/>
      <c r="N164" s="552"/>
      <c r="O164" s="552"/>
      <c r="P164" s="552"/>
      <c r="Q164" s="552"/>
      <c r="R164" s="552"/>
    </row>
    <row r="165" spans="1:18" hidden="1">
      <c r="A165" s="381"/>
      <c r="B165" s="608">
        <f t="shared" si="20"/>
        <v>76</v>
      </c>
      <c r="C165" s="561">
        <v>194.6</v>
      </c>
      <c r="D165" s="271">
        <v>199.3</v>
      </c>
      <c r="E165" s="561">
        <v>200.17000000000002</v>
      </c>
      <c r="F165" s="271">
        <v>205.27</v>
      </c>
      <c r="G165" s="561">
        <v>208.32</v>
      </c>
      <c r="H165" s="561">
        <v>220.02</v>
      </c>
      <c r="I165" s="271">
        <v>225.18</v>
      </c>
      <c r="J165" s="611"/>
      <c r="K165" s="611"/>
      <c r="L165" s="615"/>
      <c r="M165" s="552"/>
      <c r="N165" s="552"/>
      <c r="O165" s="552"/>
      <c r="P165" s="552"/>
      <c r="Q165" s="552"/>
      <c r="R165" s="552"/>
    </row>
    <row r="166" spans="1:18" hidden="1">
      <c r="A166" s="381"/>
      <c r="B166" s="608">
        <f t="shared" si="20"/>
        <v>78</v>
      </c>
      <c r="C166" s="561">
        <v>196.65</v>
      </c>
      <c r="D166" s="271">
        <v>199.4</v>
      </c>
      <c r="E166" s="561">
        <v>206.66</v>
      </c>
      <c r="F166" s="271">
        <v>208.84</v>
      </c>
      <c r="G166" s="561">
        <v>213.43</v>
      </c>
      <c r="H166" s="561">
        <v>222.05</v>
      </c>
      <c r="I166" s="271">
        <v>227.25</v>
      </c>
      <c r="J166" s="611"/>
      <c r="K166" s="611"/>
      <c r="L166" s="615"/>
      <c r="M166" s="552"/>
      <c r="N166" s="552"/>
      <c r="O166" s="552"/>
      <c r="P166" s="552"/>
      <c r="Q166" s="552"/>
      <c r="R166" s="552"/>
    </row>
    <row r="167" spans="1:18" hidden="1">
      <c r="A167" s="381"/>
      <c r="B167" s="608">
        <f t="shared" si="20"/>
        <v>80</v>
      </c>
      <c r="C167" s="561">
        <v>198.34</v>
      </c>
      <c r="D167" s="271">
        <v>201.09</v>
      </c>
      <c r="E167" s="561">
        <v>207.77</v>
      </c>
      <c r="F167" s="271">
        <v>209.29</v>
      </c>
      <c r="G167" s="561">
        <v>215.27</v>
      </c>
      <c r="H167" s="561">
        <v>223.86</v>
      </c>
      <c r="I167" s="271">
        <v>229.1</v>
      </c>
      <c r="J167" s="611"/>
      <c r="K167" s="611"/>
      <c r="L167" s="615"/>
      <c r="M167" s="552"/>
      <c r="N167" s="552"/>
      <c r="O167" s="552"/>
      <c r="P167" s="552"/>
      <c r="Q167" s="552"/>
      <c r="R167" s="552"/>
    </row>
    <row r="168" spans="1:18" hidden="1">
      <c r="A168" s="381"/>
      <c r="B168" s="608">
        <f t="shared" si="20"/>
        <v>82</v>
      </c>
      <c r="C168" s="561">
        <v>200.59</v>
      </c>
      <c r="D168" s="271">
        <v>203.20000000000002</v>
      </c>
      <c r="E168" s="561">
        <v>208.73000000000002</v>
      </c>
      <c r="F168" s="271">
        <v>211.23000000000002</v>
      </c>
      <c r="G168" s="561">
        <v>217.16</v>
      </c>
      <c r="H168" s="561">
        <v>225.79</v>
      </c>
      <c r="I168" s="271">
        <v>230.87</v>
      </c>
      <c r="J168" s="611"/>
      <c r="K168" s="611"/>
      <c r="L168" s="615"/>
      <c r="M168" s="552"/>
      <c r="N168" s="552"/>
      <c r="O168" s="552"/>
      <c r="P168" s="552"/>
      <c r="Q168" s="552"/>
      <c r="R168" s="552"/>
    </row>
    <row r="169" spans="1:18" hidden="1">
      <c r="A169" s="381"/>
      <c r="B169" s="608">
        <f t="shared" si="20"/>
        <v>84</v>
      </c>
      <c r="C169" s="561">
        <v>203.86</v>
      </c>
      <c r="D169" s="271">
        <v>206.6</v>
      </c>
      <c r="E169" s="561">
        <v>209.18</v>
      </c>
      <c r="F169" s="271">
        <v>214.52</v>
      </c>
      <c r="G169" s="561">
        <v>220.41</v>
      </c>
      <c r="H169" s="561">
        <v>228.79</v>
      </c>
      <c r="I169" s="271">
        <v>234.02</v>
      </c>
      <c r="J169" s="611"/>
      <c r="K169" s="611"/>
      <c r="L169" s="615"/>
      <c r="M169" s="552"/>
      <c r="N169" s="552"/>
      <c r="O169" s="552"/>
      <c r="P169" s="552"/>
      <c r="Q169" s="552"/>
      <c r="R169" s="552"/>
    </row>
    <row r="170" spans="1:18" hidden="1">
      <c r="A170" s="381"/>
      <c r="B170" s="608">
        <f t="shared" si="20"/>
        <v>86</v>
      </c>
      <c r="C170" s="561">
        <v>207.3</v>
      </c>
      <c r="D170" s="271">
        <v>213.16</v>
      </c>
      <c r="E170" s="561">
        <v>215.26</v>
      </c>
      <c r="F170" s="271">
        <v>218.70000000000002</v>
      </c>
      <c r="G170" s="561">
        <v>223.66</v>
      </c>
      <c r="H170" s="561">
        <v>232.16</v>
      </c>
      <c r="I170" s="271">
        <v>237.24</v>
      </c>
      <c r="J170" s="611"/>
      <c r="K170" s="611"/>
      <c r="L170" s="615"/>
      <c r="M170" s="552"/>
      <c r="N170" s="552"/>
      <c r="O170" s="552"/>
      <c r="P170" s="552"/>
      <c r="Q170" s="552"/>
      <c r="R170" s="552"/>
    </row>
    <row r="171" spans="1:18" hidden="1">
      <c r="A171" s="381"/>
      <c r="B171" s="608">
        <f t="shared" si="20"/>
        <v>88</v>
      </c>
      <c r="C171" s="561">
        <v>210.5</v>
      </c>
      <c r="D171" s="271">
        <v>213.32</v>
      </c>
      <c r="E171" s="561">
        <v>215.85</v>
      </c>
      <c r="F171" s="271">
        <v>220.8</v>
      </c>
      <c r="G171" s="561">
        <v>226.74</v>
      </c>
      <c r="H171" s="561">
        <v>235.18</v>
      </c>
      <c r="I171" s="271">
        <v>240.21</v>
      </c>
      <c r="J171" s="611"/>
      <c r="K171" s="611"/>
      <c r="L171" s="615"/>
      <c r="M171" s="552"/>
      <c r="N171" s="552"/>
      <c r="O171" s="552"/>
      <c r="P171" s="552"/>
      <c r="Q171" s="552"/>
      <c r="R171" s="552"/>
    </row>
    <row r="172" spans="1:18" hidden="1">
      <c r="A172" s="381"/>
      <c r="B172" s="608">
        <f t="shared" si="20"/>
        <v>90</v>
      </c>
      <c r="C172" s="561">
        <v>213.79</v>
      </c>
      <c r="D172" s="271">
        <v>216.56</v>
      </c>
      <c r="E172" s="561">
        <v>219.20000000000002</v>
      </c>
      <c r="F172" s="271">
        <v>224.04</v>
      </c>
      <c r="G172" s="561">
        <v>229.92000000000002</v>
      </c>
      <c r="H172" s="561">
        <v>238.70000000000002</v>
      </c>
      <c r="I172" s="271">
        <v>243.3</v>
      </c>
      <c r="J172" s="611"/>
      <c r="K172" s="611"/>
      <c r="L172" s="615"/>
      <c r="M172" s="552"/>
      <c r="N172" s="552"/>
      <c r="O172" s="552"/>
      <c r="P172" s="552"/>
      <c r="Q172" s="552"/>
      <c r="R172" s="552"/>
    </row>
    <row r="173" spans="1:18" hidden="1">
      <c r="A173" s="381"/>
      <c r="B173" s="608">
        <f t="shared" si="20"/>
        <v>92</v>
      </c>
      <c r="C173" s="561">
        <v>216.26</v>
      </c>
      <c r="D173" s="271">
        <v>224.25</v>
      </c>
      <c r="E173" s="561">
        <v>224.51</v>
      </c>
      <c r="F173" s="271">
        <v>226.59</v>
      </c>
      <c r="G173" s="561">
        <v>232.21</v>
      </c>
      <c r="H173" s="561">
        <v>241.02</v>
      </c>
      <c r="I173" s="271">
        <v>245.8</v>
      </c>
      <c r="J173" s="611"/>
      <c r="K173" s="611"/>
      <c r="L173" s="615"/>
      <c r="M173" s="552"/>
      <c r="N173" s="552"/>
      <c r="O173" s="552"/>
      <c r="P173" s="552"/>
      <c r="Q173" s="552"/>
      <c r="R173" s="552"/>
    </row>
    <row r="174" spans="1:18" hidden="1">
      <c r="A174" s="381"/>
      <c r="B174" s="608">
        <f t="shared" si="20"/>
        <v>94</v>
      </c>
      <c r="C174" s="561">
        <v>219.89000000000001</v>
      </c>
      <c r="D174" s="271">
        <v>225.48000000000002</v>
      </c>
      <c r="E174" s="561">
        <v>227.91</v>
      </c>
      <c r="F174" s="271">
        <v>229.76</v>
      </c>
      <c r="G174" s="561">
        <v>235.35</v>
      </c>
      <c r="H174" s="561">
        <v>244.1</v>
      </c>
      <c r="I174" s="271">
        <v>248.89000000000001</v>
      </c>
      <c r="J174" s="611"/>
      <c r="K174" s="611"/>
      <c r="L174" s="615"/>
      <c r="M174" s="552"/>
      <c r="N174" s="552"/>
      <c r="O174" s="552"/>
      <c r="P174" s="552"/>
      <c r="Q174" s="552"/>
      <c r="R174" s="552"/>
    </row>
    <row r="175" spans="1:18" hidden="1">
      <c r="A175" s="381"/>
      <c r="B175" s="608">
        <f t="shared" si="20"/>
        <v>96</v>
      </c>
      <c r="C175" s="561">
        <v>222.86</v>
      </c>
      <c r="D175" s="271">
        <v>225.78</v>
      </c>
      <c r="E175" s="561">
        <v>228.32</v>
      </c>
      <c r="F175" s="271">
        <v>232.33</v>
      </c>
      <c r="G175" s="561">
        <v>237.67000000000002</v>
      </c>
      <c r="H175" s="561">
        <v>246.41</v>
      </c>
      <c r="I175" s="271">
        <v>251.18</v>
      </c>
      <c r="J175" s="611"/>
      <c r="K175" s="611"/>
      <c r="L175" s="615"/>
      <c r="M175" s="552"/>
      <c r="N175" s="552"/>
      <c r="O175" s="552"/>
      <c r="P175" s="552"/>
      <c r="Q175" s="552"/>
      <c r="R175" s="552"/>
    </row>
    <row r="176" spans="1:18" hidden="1">
      <c r="A176" s="381"/>
      <c r="B176" s="608">
        <f t="shared" si="20"/>
        <v>98</v>
      </c>
      <c r="C176" s="561">
        <v>225.83</v>
      </c>
      <c r="D176" s="271">
        <v>227.83</v>
      </c>
      <c r="E176" s="561">
        <v>230.95000000000002</v>
      </c>
      <c r="F176" s="271">
        <v>234.70000000000002</v>
      </c>
      <c r="G176" s="561">
        <v>239.89000000000001</v>
      </c>
      <c r="H176" s="561">
        <v>248.56</v>
      </c>
      <c r="I176" s="271">
        <v>253.58</v>
      </c>
      <c r="J176" s="611"/>
      <c r="K176" s="611"/>
      <c r="L176" s="615"/>
      <c r="M176" s="552"/>
      <c r="N176" s="552"/>
      <c r="O176" s="552"/>
      <c r="P176" s="552"/>
      <c r="Q176" s="552"/>
      <c r="R176" s="552"/>
    </row>
    <row r="177" spans="1:18" hidden="1">
      <c r="A177" s="381"/>
      <c r="B177" s="608">
        <f t="shared" si="20"/>
        <v>100</v>
      </c>
      <c r="C177" s="561">
        <v>229.3</v>
      </c>
      <c r="D177" s="271">
        <v>230.68</v>
      </c>
      <c r="E177" s="561">
        <v>234.23000000000002</v>
      </c>
      <c r="F177" s="271">
        <v>237.49</v>
      </c>
      <c r="G177" s="561">
        <v>242.65</v>
      </c>
      <c r="H177" s="561">
        <v>251.36</v>
      </c>
      <c r="I177" s="271">
        <v>256.43</v>
      </c>
      <c r="J177" s="611"/>
      <c r="K177" s="611"/>
      <c r="L177" s="615"/>
      <c r="M177" s="552"/>
      <c r="N177" s="552"/>
      <c r="O177" s="552"/>
      <c r="P177" s="552"/>
      <c r="Q177" s="552"/>
      <c r="R177" s="552"/>
    </row>
    <row r="178" spans="1:18" hidden="1">
      <c r="A178" s="381"/>
      <c r="B178" s="608">
        <f t="shared" ref="B178:B187" si="21">+B177+5</f>
        <v>105</v>
      </c>
      <c r="C178" s="561">
        <v>238.03</v>
      </c>
      <c r="D178" s="271">
        <v>239.74</v>
      </c>
      <c r="E178" s="561">
        <v>242.78</v>
      </c>
      <c r="F178" s="271">
        <v>245.89000000000001</v>
      </c>
      <c r="G178" s="561">
        <v>250.84</v>
      </c>
      <c r="H178" s="561">
        <v>259.47000000000003</v>
      </c>
      <c r="I178" s="271">
        <v>264.45999999999998</v>
      </c>
      <c r="J178" s="611"/>
      <c r="K178" s="611"/>
      <c r="L178" s="615"/>
      <c r="M178" s="552"/>
      <c r="N178" s="552"/>
      <c r="O178" s="552"/>
      <c r="P178" s="552"/>
      <c r="Q178" s="552"/>
      <c r="R178" s="552"/>
    </row>
    <row r="179" spans="1:18" hidden="1">
      <c r="A179" s="381"/>
      <c r="B179" s="608">
        <f t="shared" si="21"/>
        <v>110</v>
      </c>
      <c r="C179" s="561">
        <v>247.55</v>
      </c>
      <c r="D179" s="271">
        <v>248.95000000000002</v>
      </c>
      <c r="E179" s="561">
        <v>251.31</v>
      </c>
      <c r="F179" s="271">
        <v>254.28</v>
      </c>
      <c r="G179" s="561">
        <v>259.17</v>
      </c>
      <c r="H179" s="561">
        <v>268</v>
      </c>
      <c r="I179" s="271">
        <v>273.26</v>
      </c>
      <c r="J179" s="611"/>
      <c r="K179" s="611"/>
      <c r="L179" s="615"/>
      <c r="M179" s="552"/>
      <c r="N179" s="552"/>
      <c r="O179" s="552"/>
      <c r="P179" s="552"/>
      <c r="Q179" s="552"/>
      <c r="R179" s="552"/>
    </row>
    <row r="180" spans="1:18" hidden="1">
      <c r="A180" s="381"/>
      <c r="B180" s="608">
        <f t="shared" si="21"/>
        <v>115</v>
      </c>
      <c r="C180" s="561">
        <v>254.64000000000001</v>
      </c>
      <c r="D180" s="271">
        <v>256.20999999999998</v>
      </c>
      <c r="E180" s="561">
        <v>258.82</v>
      </c>
      <c r="F180" s="271">
        <v>261.41000000000003</v>
      </c>
      <c r="G180" s="561">
        <v>266.44</v>
      </c>
      <c r="H180" s="561">
        <v>275.37</v>
      </c>
      <c r="I180" s="271">
        <v>280.62</v>
      </c>
      <c r="J180" s="611"/>
      <c r="K180" s="611"/>
      <c r="L180" s="615"/>
      <c r="M180" s="552"/>
      <c r="N180" s="552"/>
      <c r="O180" s="552"/>
      <c r="P180" s="552"/>
      <c r="Q180" s="552"/>
      <c r="R180" s="552"/>
    </row>
    <row r="181" spans="1:18" hidden="1">
      <c r="A181" s="381"/>
      <c r="B181" s="608">
        <f t="shared" si="21"/>
        <v>120</v>
      </c>
      <c r="C181" s="561">
        <v>261.95</v>
      </c>
      <c r="D181" s="271">
        <v>263.62</v>
      </c>
      <c r="E181" s="561">
        <v>266.17</v>
      </c>
      <c r="F181" s="271">
        <v>268.45999999999998</v>
      </c>
      <c r="G181" s="561">
        <v>273.78000000000003</v>
      </c>
      <c r="H181" s="561">
        <v>282.88</v>
      </c>
      <c r="I181" s="271">
        <v>288.23</v>
      </c>
      <c r="J181" s="611"/>
      <c r="K181" s="611"/>
      <c r="L181" s="615"/>
      <c r="M181" s="552"/>
      <c r="N181" s="552"/>
      <c r="O181" s="552"/>
      <c r="P181" s="552"/>
      <c r="Q181" s="552"/>
      <c r="R181" s="552"/>
    </row>
    <row r="182" spans="1:18" hidden="1">
      <c r="A182" s="381"/>
      <c r="B182" s="608">
        <f t="shared" si="21"/>
        <v>125</v>
      </c>
      <c r="C182" s="561">
        <v>269.48</v>
      </c>
      <c r="D182" s="271">
        <v>270.95999999999998</v>
      </c>
      <c r="E182" s="561">
        <v>273.78000000000003</v>
      </c>
      <c r="F182" s="271">
        <v>275.59000000000003</v>
      </c>
      <c r="G182" s="561">
        <v>280.90000000000003</v>
      </c>
      <c r="H182" s="561">
        <v>290.03000000000003</v>
      </c>
      <c r="I182" s="271">
        <v>295.47000000000003</v>
      </c>
      <c r="J182" s="611"/>
      <c r="K182" s="611"/>
      <c r="L182" s="615"/>
      <c r="M182" s="552"/>
      <c r="N182" s="552"/>
      <c r="O182" s="552"/>
      <c r="P182" s="552"/>
      <c r="Q182" s="552"/>
      <c r="R182" s="552"/>
    </row>
    <row r="183" spans="1:18" hidden="1">
      <c r="A183" s="381"/>
      <c r="B183" s="608">
        <f t="shared" si="21"/>
        <v>130</v>
      </c>
      <c r="C183" s="561">
        <v>276.75</v>
      </c>
      <c r="D183" s="271">
        <v>278.54000000000002</v>
      </c>
      <c r="E183" s="561">
        <v>281.33</v>
      </c>
      <c r="F183" s="271">
        <v>282.92</v>
      </c>
      <c r="G183" s="561">
        <v>288.06</v>
      </c>
      <c r="H183" s="561">
        <v>297.35000000000002</v>
      </c>
      <c r="I183" s="271">
        <v>302.81</v>
      </c>
      <c r="J183" s="611"/>
      <c r="K183" s="611"/>
      <c r="L183" s="615"/>
      <c r="M183" s="552"/>
      <c r="N183" s="552"/>
      <c r="O183" s="552"/>
      <c r="P183" s="552"/>
      <c r="Q183" s="552"/>
      <c r="R183" s="552"/>
    </row>
    <row r="184" spans="1:18" hidden="1">
      <c r="A184" s="381"/>
      <c r="B184" s="608">
        <f t="shared" si="21"/>
        <v>135</v>
      </c>
      <c r="C184" s="561">
        <v>284.04000000000002</v>
      </c>
      <c r="D184" s="271">
        <v>286.24</v>
      </c>
      <c r="E184" s="561">
        <v>289.07</v>
      </c>
      <c r="F184" s="271">
        <v>290.06</v>
      </c>
      <c r="G184" s="561">
        <v>295.28000000000003</v>
      </c>
      <c r="H184" s="561">
        <v>304.51</v>
      </c>
      <c r="I184" s="271">
        <v>309.86</v>
      </c>
      <c r="J184" s="611"/>
      <c r="K184" s="611"/>
      <c r="L184" s="615"/>
      <c r="M184" s="552"/>
      <c r="N184" s="552"/>
      <c r="O184" s="552"/>
      <c r="P184" s="552"/>
      <c r="Q184" s="552"/>
      <c r="R184" s="552"/>
    </row>
    <row r="185" spans="1:18" hidden="1">
      <c r="A185" s="381"/>
      <c r="B185" s="608">
        <f t="shared" si="21"/>
        <v>140</v>
      </c>
      <c r="C185" s="561">
        <v>291.57</v>
      </c>
      <c r="D185" s="271">
        <v>294.10000000000002</v>
      </c>
      <c r="E185" s="561">
        <v>296.91000000000003</v>
      </c>
      <c r="F185" s="271">
        <v>297.70999999999998</v>
      </c>
      <c r="G185" s="561">
        <v>302.79000000000002</v>
      </c>
      <c r="H185" s="561">
        <v>311.70999999999998</v>
      </c>
      <c r="I185" s="271">
        <v>317.34000000000003</v>
      </c>
      <c r="J185" s="611"/>
      <c r="K185" s="611"/>
      <c r="L185" s="615"/>
      <c r="M185" s="552"/>
      <c r="N185" s="552"/>
      <c r="O185" s="552"/>
      <c r="P185" s="552"/>
      <c r="Q185" s="552"/>
      <c r="R185" s="552"/>
    </row>
    <row r="186" spans="1:18" hidden="1">
      <c r="A186" s="381"/>
      <c r="B186" s="608">
        <f t="shared" si="21"/>
        <v>145</v>
      </c>
      <c r="C186" s="561">
        <v>299.60000000000002</v>
      </c>
      <c r="D186" s="271">
        <v>302.36</v>
      </c>
      <c r="E186" s="561">
        <v>305.40000000000003</v>
      </c>
      <c r="F186" s="271">
        <v>305.59000000000003</v>
      </c>
      <c r="G186" s="561">
        <v>310.59000000000003</v>
      </c>
      <c r="H186" s="561">
        <v>319.48</v>
      </c>
      <c r="I186" s="271">
        <v>325.27</v>
      </c>
      <c r="J186" s="611"/>
      <c r="K186" s="611"/>
      <c r="L186" s="615"/>
      <c r="M186" s="552"/>
      <c r="N186" s="552"/>
      <c r="O186" s="552"/>
      <c r="P186" s="552"/>
      <c r="Q186" s="552"/>
      <c r="R186" s="552"/>
    </row>
    <row r="187" spans="1:18" hidden="1">
      <c r="A187" s="381"/>
      <c r="B187" s="608">
        <f t="shared" si="21"/>
        <v>150</v>
      </c>
      <c r="C187" s="561">
        <v>307.38</v>
      </c>
      <c r="D187" s="271">
        <v>310.72000000000003</v>
      </c>
      <c r="E187" s="561">
        <v>313.81</v>
      </c>
      <c r="F187" s="271">
        <v>314.89</v>
      </c>
      <c r="G187" s="561">
        <v>318.56</v>
      </c>
      <c r="H187" s="561">
        <v>327.27</v>
      </c>
      <c r="I187" s="271">
        <v>333.11</v>
      </c>
      <c r="J187" s="611"/>
      <c r="K187" s="611"/>
      <c r="L187" s="615"/>
      <c r="M187" s="552"/>
      <c r="N187" s="552"/>
      <c r="O187" s="552"/>
      <c r="P187" s="552"/>
      <c r="Q187" s="552"/>
      <c r="R187" s="552"/>
    </row>
    <row r="188" spans="1:18" hidden="1">
      <c r="A188" s="381"/>
      <c r="B188" s="608">
        <v>151</v>
      </c>
      <c r="C188" s="561">
        <v>2.0499999999999998</v>
      </c>
      <c r="D188" s="271">
        <v>2.08</v>
      </c>
      <c r="E188" s="561">
        <v>2.1</v>
      </c>
      <c r="F188" s="271">
        <v>2.1</v>
      </c>
      <c r="G188" s="561">
        <v>2.13</v>
      </c>
      <c r="H188" s="561">
        <v>2.19</v>
      </c>
      <c r="I188" s="271">
        <v>2.23</v>
      </c>
      <c r="J188" s="611"/>
      <c r="K188" s="611"/>
      <c r="L188" s="615"/>
      <c r="M188" s="552"/>
      <c r="N188" s="552"/>
      <c r="O188" s="552"/>
      <c r="P188" s="552"/>
      <c r="Q188" s="552"/>
      <c r="R188" s="552"/>
    </row>
    <row r="189" spans="1:18" hidden="1">
      <c r="A189" s="381"/>
      <c r="B189" s="616" t="s">
        <v>758</v>
      </c>
      <c r="C189" s="617">
        <v>307.38</v>
      </c>
      <c r="D189" s="273">
        <v>310.72000000000003</v>
      </c>
      <c r="E189" s="617">
        <v>313.81</v>
      </c>
      <c r="F189" s="273">
        <v>314.89</v>
      </c>
      <c r="G189" s="617">
        <v>318.56</v>
      </c>
      <c r="H189" s="617">
        <v>327.27</v>
      </c>
      <c r="I189" s="273">
        <v>333.11</v>
      </c>
      <c r="J189" s="611"/>
      <c r="K189" s="611"/>
      <c r="L189" s="615"/>
      <c r="M189" s="552"/>
      <c r="N189" s="552"/>
      <c r="O189" s="552"/>
      <c r="P189" s="552"/>
      <c r="Q189" s="552"/>
      <c r="R189" s="552"/>
    </row>
    <row r="190" spans="1:18" hidden="1">
      <c r="A190" s="381"/>
      <c r="B190" s="608">
        <v>200</v>
      </c>
      <c r="C190" s="561">
        <v>1.99</v>
      </c>
      <c r="D190" s="271">
        <v>2.02</v>
      </c>
      <c r="E190" s="561">
        <v>2.04</v>
      </c>
      <c r="F190" s="271">
        <v>2.04</v>
      </c>
      <c r="G190" s="561">
        <v>2.0699999999999998</v>
      </c>
      <c r="H190" s="561">
        <v>2.12</v>
      </c>
      <c r="I190" s="271">
        <v>2.16</v>
      </c>
      <c r="J190" s="571"/>
      <c r="K190" s="611"/>
      <c r="L190" s="274"/>
      <c r="M190" s="552"/>
      <c r="N190" s="552"/>
      <c r="O190" s="552"/>
      <c r="P190" s="552"/>
      <c r="Q190" s="552"/>
      <c r="R190" s="552"/>
    </row>
    <row r="191" spans="1:18" hidden="1">
      <c r="A191" s="381"/>
      <c r="B191" s="616" t="s">
        <v>758</v>
      </c>
      <c r="C191" s="617">
        <v>407.95</v>
      </c>
      <c r="D191" s="273">
        <v>413.92</v>
      </c>
      <c r="E191" s="617">
        <v>417.90000000000003</v>
      </c>
      <c r="F191" s="273">
        <v>417.90000000000003</v>
      </c>
      <c r="G191" s="617">
        <v>423.87</v>
      </c>
      <c r="H191" s="617">
        <v>435.81</v>
      </c>
      <c r="I191" s="273">
        <v>443.77</v>
      </c>
      <c r="J191" s="571"/>
      <c r="K191" s="571"/>
      <c r="L191" s="615"/>
      <c r="M191" s="552"/>
      <c r="N191" s="552"/>
      <c r="O191" s="552"/>
      <c r="P191" s="552"/>
      <c r="Q191" s="552"/>
      <c r="R191" s="552"/>
    </row>
    <row r="192" spans="1:18" hidden="1">
      <c r="A192" s="381"/>
      <c r="B192" s="608">
        <v>500</v>
      </c>
      <c r="C192" s="561"/>
      <c r="D192" s="271"/>
      <c r="E192" s="561"/>
      <c r="F192" s="271"/>
      <c r="G192" s="561"/>
      <c r="H192" s="561"/>
      <c r="I192" s="271"/>
      <c r="J192" s="571"/>
      <c r="K192" s="571"/>
      <c r="L192" s="615"/>
      <c r="M192" s="552"/>
      <c r="N192" s="552"/>
      <c r="O192" s="552"/>
      <c r="P192" s="552"/>
      <c r="Q192" s="552"/>
      <c r="R192" s="552"/>
    </row>
    <row r="193" spans="1:18" hidden="1">
      <c r="A193" s="381"/>
      <c r="B193" s="616" t="s">
        <v>758</v>
      </c>
      <c r="C193" s="617"/>
      <c r="D193" s="273"/>
      <c r="E193" s="617"/>
      <c r="F193" s="273"/>
      <c r="G193" s="617"/>
      <c r="H193" s="617"/>
      <c r="I193" s="273"/>
      <c r="J193" s="571"/>
      <c r="K193" s="571"/>
      <c r="L193" s="615"/>
      <c r="M193" s="552"/>
      <c r="N193" s="552"/>
      <c r="O193" s="552"/>
      <c r="P193" s="552"/>
      <c r="Q193" s="552"/>
      <c r="R193" s="552"/>
    </row>
    <row r="194" spans="1:18" hidden="1">
      <c r="A194" s="299"/>
      <c r="B194" s="299"/>
      <c r="C194" s="299"/>
      <c r="D194" s="299"/>
      <c r="E194" s="299"/>
      <c r="F194" s="299"/>
      <c r="G194" s="299"/>
      <c r="H194" s="299"/>
      <c r="I194" s="299"/>
      <c r="J194" s="299"/>
      <c r="K194" s="618"/>
      <c r="L194" s="615"/>
      <c r="M194" s="552"/>
      <c r="N194" s="552"/>
      <c r="O194" s="552"/>
      <c r="P194" s="552"/>
      <c r="Q194" s="552"/>
      <c r="R194" s="552"/>
    </row>
    <row r="195" spans="1:18" hidden="1">
      <c r="A195" s="299"/>
      <c r="B195" s="299"/>
      <c r="C195" s="299"/>
      <c r="D195" s="299"/>
      <c r="E195" s="299"/>
      <c r="F195" s="299"/>
      <c r="G195" s="299"/>
      <c r="H195" s="299"/>
      <c r="I195" s="299"/>
      <c r="J195" s="299"/>
      <c r="K195" s="299"/>
      <c r="L195" s="299"/>
      <c r="M195" s="299"/>
      <c r="N195" s="299"/>
      <c r="O195" s="299"/>
      <c r="P195" s="299"/>
      <c r="Q195" s="299"/>
      <c r="R195" s="299"/>
    </row>
    <row r="196" spans="1:18">
      <c r="A196" s="299"/>
      <c r="B196" s="299"/>
      <c r="C196" s="299"/>
      <c r="D196" s="299"/>
      <c r="E196" s="299"/>
      <c r="F196" s="299"/>
      <c r="G196" s="299"/>
      <c r="H196" s="299"/>
      <c r="I196" s="299"/>
      <c r="J196" s="299"/>
      <c r="K196" s="299"/>
      <c r="L196" s="299"/>
      <c r="M196" s="299"/>
      <c r="N196" s="299"/>
      <c r="O196" s="299"/>
      <c r="P196" s="299"/>
      <c r="Q196" s="299"/>
      <c r="R196" s="299"/>
    </row>
  </sheetData>
  <sheetProtection formatCells="0" formatColumns="0" formatRows="0"/>
  <mergeCells count="1">
    <mergeCell ref="B28:R28"/>
  </mergeCells>
  <printOptions horizontalCentered="1"/>
  <pageMargins left="0.25" right="0.25" top="0.5" bottom="0.25" header="0" footer="0.25"/>
  <pageSetup scale="80"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13"/>
  <sheetViews>
    <sheetView workbookViewId="0">
      <selection activeCell="M20" sqref="M20"/>
    </sheetView>
  </sheetViews>
  <sheetFormatPr defaultRowHeight="15"/>
  <sheetData>
    <row r="1" spans="1:15">
      <c r="O1" s="694" t="s">
        <v>802</v>
      </c>
    </row>
    <row r="2" spans="1:15" ht="15.75" thickBot="1"/>
    <row r="3" spans="1:15" s="739" customFormat="1" ht="15.75" thickBot="1">
      <c r="A3" s="737" t="s">
        <v>889</v>
      </c>
      <c r="B3" s="738"/>
      <c r="C3" s="738"/>
      <c r="D3" s="738"/>
      <c r="E3" s="738"/>
      <c r="F3" s="738"/>
      <c r="G3" s="738"/>
      <c r="H3" s="738"/>
      <c r="I3" s="738"/>
      <c r="J3" s="736"/>
    </row>
    <row r="4" spans="1:15" s="739" customFormat="1" ht="15.75" thickBot="1">
      <c r="A4" s="737" t="s">
        <v>888</v>
      </c>
      <c r="B4" s="736"/>
      <c r="C4" s="736"/>
      <c r="D4" s="736"/>
      <c r="E4" s="736"/>
      <c r="F4" s="736"/>
      <c r="G4" s="736"/>
      <c r="H4" s="736"/>
      <c r="I4" s="736"/>
      <c r="J4" s="736"/>
    </row>
    <row r="5" spans="1:15" s="739" customFormat="1"/>
    <row r="6" spans="1:15" s="739" customFormat="1">
      <c r="A6" s="739" t="s">
        <v>893</v>
      </c>
    </row>
    <row r="7" spans="1:15" s="739" customFormat="1"/>
    <row r="13" spans="1:15">
      <c r="H13" s="697"/>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dimension ref="A1:U315"/>
  <sheetViews>
    <sheetView showGridLines="0" topLeftCell="A26" zoomScaleNormal="100" workbookViewId="0">
      <selection activeCell="U26" sqref="U26"/>
    </sheetView>
  </sheetViews>
  <sheetFormatPr defaultRowHeight="15"/>
  <cols>
    <col min="1" max="1" width="1.7109375" customWidth="1"/>
    <col min="2" max="2" width="7.28515625" customWidth="1"/>
    <col min="3" max="18" width="7" customWidth="1"/>
    <col min="257" max="257" width="1.7109375" customWidth="1"/>
    <col min="258" max="258" width="7.28515625" customWidth="1"/>
    <col min="259" max="274" width="7" customWidth="1"/>
    <col min="513" max="513" width="1.7109375" customWidth="1"/>
    <col min="514" max="514" width="7.28515625" customWidth="1"/>
    <col min="515" max="530" width="7" customWidth="1"/>
    <col min="769" max="769" width="1.7109375" customWidth="1"/>
    <col min="770" max="770" width="7.28515625" customWidth="1"/>
    <col min="771" max="786" width="7" customWidth="1"/>
    <col min="1025" max="1025" width="1.7109375" customWidth="1"/>
    <col min="1026" max="1026" width="7.28515625" customWidth="1"/>
    <col min="1027" max="1042" width="7" customWidth="1"/>
    <col min="1281" max="1281" width="1.7109375" customWidth="1"/>
    <col min="1282" max="1282" width="7.28515625" customWidth="1"/>
    <col min="1283" max="1298" width="7" customWidth="1"/>
    <col min="1537" max="1537" width="1.7109375" customWidth="1"/>
    <col min="1538" max="1538" width="7.28515625" customWidth="1"/>
    <col min="1539" max="1554" width="7" customWidth="1"/>
    <col min="1793" max="1793" width="1.7109375" customWidth="1"/>
    <col min="1794" max="1794" width="7.28515625" customWidth="1"/>
    <col min="1795" max="1810" width="7" customWidth="1"/>
    <col min="2049" max="2049" width="1.7109375" customWidth="1"/>
    <col min="2050" max="2050" width="7.28515625" customWidth="1"/>
    <col min="2051" max="2066" width="7" customWidth="1"/>
    <col min="2305" max="2305" width="1.7109375" customWidth="1"/>
    <col min="2306" max="2306" width="7.28515625" customWidth="1"/>
    <col min="2307" max="2322" width="7" customWidth="1"/>
    <col min="2561" max="2561" width="1.7109375" customWidth="1"/>
    <col min="2562" max="2562" width="7.28515625" customWidth="1"/>
    <col min="2563" max="2578" width="7" customWidth="1"/>
    <col min="2817" max="2817" width="1.7109375" customWidth="1"/>
    <col min="2818" max="2818" width="7.28515625" customWidth="1"/>
    <col min="2819" max="2834" width="7" customWidth="1"/>
    <col min="3073" max="3073" width="1.7109375" customWidth="1"/>
    <col min="3074" max="3074" width="7.28515625" customWidth="1"/>
    <col min="3075" max="3090" width="7" customWidth="1"/>
    <col min="3329" max="3329" width="1.7109375" customWidth="1"/>
    <col min="3330" max="3330" width="7.28515625" customWidth="1"/>
    <col min="3331" max="3346" width="7" customWidth="1"/>
    <col min="3585" max="3585" width="1.7109375" customWidth="1"/>
    <col min="3586" max="3586" width="7.28515625" customWidth="1"/>
    <col min="3587" max="3602" width="7" customWidth="1"/>
    <col min="3841" max="3841" width="1.7109375" customWidth="1"/>
    <col min="3842" max="3842" width="7.28515625" customWidth="1"/>
    <col min="3843" max="3858" width="7" customWidth="1"/>
    <col min="4097" max="4097" width="1.7109375" customWidth="1"/>
    <col min="4098" max="4098" width="7.28515625" customWidth="1"/>
    <col min="4099" max="4114" width="7" customWidth="1"/>
    <col min="4353" max="4353" width="1.7109375" customWidth="1"/>
    <col min="4354" max="4354" width="7.28515625" customWidth="1"/>
    <col min="4355" max="4370" width="7" customWidth="1"/>
    <col min="4609" max="4609" width="1.7109375" customWidth="1"/>
    <col min="4610" max="4610" width="7.28515625" customWidth="1"/>
    <col min="4611" max="4626" width="7" customWidth="1"/>
    <col min="4865" max="4865" width="1.7109375" customWidth="1"/>
    <col min="4866" max="4866" width="7.28515625" customWidth="1"/>
    <col min="4867" max="4882" width="7" customWidth="1"/>
    <col min="5121" max="5121" width="1.7109375" customWidth="1"/>
    <col min="5122" max="5122" width="7.28515625" customWidth="1"/>
    <col min="5123" max="5138" width="7" customWidth="1"/>
    <col min="5377" max="5377" width="1.7109375" customWidth="1"/>
    <col min="5378" max="5378" width="7.28515625" customWidth="1"/>
    <col min="5379" max="5394" width="7" customWidth="1"/>
    <col min="5633" max="5633" width="1.7109375" customWidth="1"/>
    <col min="5634" max="5634" width="7.28515625" customWidth="1"/>
    <col min="5635" max="5650" width="7" customWidth="1"/>
    <col min="5889" max="5889" width="1.7109375" customWidth="1"/>
    <col min="5890" max="5890" width="7.28515625" customWidth="1"/>
    <col min="5891" max="5906" width="7" customWidth="1"/>
    <col min="6145" max="6145" width="1.7109375" customWidth="1"/>
    <col min="6146" max="6146" width="7.28515625" customWidth="1"/>
    <col min="6147" max="6162" width="7" customWidth="1"/>
    <col min="6401" max="6401" width="1.7109375" customWidth="1"/>
    <col min="6402" max="6402" width="7.28515625" customWidth="1"/>
    <col min="6403" max="6418" width="7" customWidth="1"/>
    <col min="6657" max="6657" width="1.7109375" customWidth="1"/>
    <col min="6658" max="6658" width="7.28515625" customWidth="1"/>
    <col min="6659" max="6674" width="7" customWidth="1"/>
    <col min="6913" max="6913" width="1.7109375" customWidth="1"/>
    <col min="6914" max="6914" width="7.28515625" customWidth="1"/>
    <col min="6915" max="6930" width="7" customWidth="1"/>
    <col min="7169" max="7169" width="1.7109375" customWidth="1"/>
    <col min="7170" max="7170" width="7.28515625" customWidth="1"/>
    <col min="7171" max="7186" width="7" customWidth="1"/>
    <col min="7425" max="7425" width="1.7109375" customWidth="1"/>
    <col min="7426" max="7426" width="7.28515625" customWidth="1"/>
    <col min="7427" max="7442" width="7" customWidth="1"/>
    <col min="7681" max="7681" width="1.7109375" customWidth="1"/>
    <col min="7682" max="7682" width="7.28515625" customWidth="1"/>
    <col min="7683" max="7698" width="7" customWidth="1"/>
    <col min="7937" max="7937" width="1.7109375" customWidth="1"/>
    <col min="7938" max="7938" width="7.28515625" customWidth="1"/>
    <col min="7939" max="7954" width="7" customWidth="1"/>
    <col min="8193" max="8193" width="1.7109375" customWidth="1"/>
    <col min="8194" max="8194" width="7.28515625" customWidth="1"/>
    <col min="8195" max="8210" width="7" customWidth="1"/>
    <col min="8449" max="8449" width="1.7109375" customWidth="1"/>
    <col min="8450" max="8450" width="7.28515625" customWidth="1"/>
    <col min="8451" max="8466" width="7" customWidth="1"/>
    <col min="8705" max="8705" width="1.7109375" customWidth="1"/>
    <col min="8706" max="8706" width="7.28515625" customWidth="1"/>
    <col min="8707" max="8722" width="7" customWidth="1"/>
    <col min="8961" max="8961" width="1.7109375" customWidth="1"/>
    <col min="8962" max="8962" width="7.28515625" customWidth="1"/>
    <col min="8963" max="8978" width="7" customWidth="1"/>
    <col min="9217" max="9217" width="1.7109375" customWidth="1"/>
    <col min="9218" max="9218" width="7.28515625" customWidth="1"/>
    <col min="9219" max="9234" width="7" customWidth="1"/>
    <col min="9473" max="9473" width="1.7109375" customWidth="1"/>
    <col min="9474" max="9474" width="7.28515625" customWidth="1"/>
    <col min="9475" max="9490" width="7" customWidth="1"/>
    <col min="9729" max="9729" width="1.7109375" customWidth="1"/>
    <col min="9730" max="9730" width="7.28515625" customWidth="1"/>
    <col min="9731" max="9746" width="7" customWidth="1"/>
    <col min="9985" max="9985" width="1.7109375" customWidth="1"/>
    <col min="9986" max="9986" width="7.28515625" customWidth="1"/>
    <col min="9987" max="10002" width="7" customWidth="1"/>
    <col min="10241" max="10241" width="1.7109375" customWidth="1"/>
    <col min="10242" max="10242" width="7.28515625" customWidth="1"/>
    <col min="10243" max="10258" width="7" customWidth="1"/>
    <col min="10497" max="10497" width="1.7109375" customWidth="1"/>
    <col min="10498" max="10498" width="7.28515625" customWidth="1"/>
    <col min="10499" max="10514" width="7" customWidth="1"/>
    <col min="10753" max="10753" width="1.7109375" customWidth="1"/>
    <col min="10754" max="10754" width="7.28515625" customWidth="1"/>
    <col min="10755" max="10770" width="7" customWidth="1"/>
    <col min="11009" max="11009" width="1.7109375" customWidth="1"/>
    <col min="11010" max="11010" width="7.28515625" customWidth="1"/>
    <col min="11011" max="11026" width="7" customWidth="1"/>
    <col min="11265" max="11265" width="1.7109375" customWidth="1"/>
    <col min="11266" max="11266" width="7.28515625" customWidth="1"/>
    <col min="11267" max="11282" width="7" customWidth="1"/>
    <col min="11521" max="11521" width="1.7109375" customWidth="1"/>
    <col min="11522" max="11522" width="7.28515625" customWidth="1"/>
    <col min="11523" max="11538" width="7" customWidth="1"/>
    <col min="11777" max="11777" width="1.7109375" customWidth="1"/>
    <col min="11778" max="11778" width="7.28515625" customWidth="1"/>
    <col min="11779" max="11794" width="7" customWidth="1"/>
    <col min="12033" max="12033" width="1.7109375" customWidth="1"/>
    <col min="12034" max="12034" width="7.28515625" customWidth="1"/>
    <col min="12035" max="12050" width="7" customWidth="1"/>
    <col min="12289" max="12289" width="1.7109375" customWidth="1"/>
    <col min="12290" max="12290" width="7.28515625" customWidth="1"/>
    <col min="12291" max="12306" width="7" customWidth="1"/>
    <col min="12545" max="12545" width="1.7109375" customWidth="1"/>
    <col min="12546" max="12546" width="7.28515625" customWidth="1"/>
    <col min="12547" max="12562" width="7" customWidth="1"/>
    <col min="12801" max="12801" width="1.7109375" customWidth="1"/>
    <col min="12802" max="12802" width="7.28515625" customWidth="1"/>
    <col min="12803" max="12818" width="7" customWidth="1"/>
    <col min="13057" max="13057" width="1.7109375" customWidth="1"/>
    <col min="13058" max="13058" width="7.28515625" customWidth="1"/>
    <col min="13059" max="13074" width="7" customWidth="1"/>
    <col min="13313" max="13313" width="1.7109375" customWidth="1"/>
    <col min="13314" max="13314" width="7.28515625" customWidth="1"/>
    <col min="13315" max="13330" width="7" customWidth="1"/>
    <col min="13569" max="13569" width="1.7109375" customWidth="1"/>
    <col min="13570" max="13570" width="7.28515625" customWidth="1"/>
    <col min="13571" max="13586" width="7" customWidth="1"/>
    <col min="13825" max="13825" width="1.7109375" customWidth="1"/>
    <col min="13826" max="13826" width="7.28515625" customWidth="1"/>
    <col min="13827" max="13842" width="7" customWidth="1"/>
    <col min="14081" max="14081" width="1.7109375" customWidth="1"/>
    <col min="14082" max="14082" width="7.28515625" customWidth="1"/>
    <col min="14083" max="14098" width="7" customWidth="1"/>
    <col min="14337" max="14337" width="1.7109375" customWidth="1"/>
    <col min="14338" max="14338" width="7.28515625" customWidth="1"/>
    <col min="14339" max="14354" width="7" customWidth="1"/>
    <col min="14593" max="14593" width="1.7109375" customWidth="1"/>
    <col min="14594" max="14594" width="7.28515625" customWidth="1"/>
    <col min="14595" max="14610" width="7" customWidth="1"/>
    <col min="14849" max="14849" width="1.7109375" customWidth="1"/>
    <col min="14850" max="14850" width="7.28515625" customWidth="1"/>
    <col min="14851" max="14866" width="7" customWidth="1"/>
    <col min="15105" max="15105" width="1.7109375" customWidth="1"/>
    <col min="15106" max="15106" width="7.28515625" customWidth="1"/>
    <col min="15107" max="15122" width="7" customWidth="1"/>
    <col min="15361" max="15361" width="1.7109375" customWidth="1"/>
    <col min="15362" max="15362" width="7.28515625" customWidth="1"/>
    <col min="15363" max="15378" width="7" customWidth="1"/>
    <col min="15617" max="15617" width="1.7109375" customWidth="1"/>
    <col min="15618" max="15618" width="7.28515625" customWidth="1"/>
    <col min="15619" max="15634" width="7" customWidth="1"/>
    <col min="15873" max="15873" width="1.7109375" customWidth="1"/>
    <col min="15874" max="15874" width="7.28515625" customWidth="1"/>
    <col min="15875" max="15890" width="7" customWidth="1"/>
    <col min="16129" max="16129" width="1.7109375" customWidth="1"/>
    <col min="16130" max="16130" width="7.28515625" customWidth="1"/>
    <col min="16131" max="16146" width="7" customWidth="1"/>
  </cols>
  <sheetData>
    <row r="1" spans="1:19" ht="15.75" hidden="1">
      <c r="A1" s="259"/>
      <c r="B1" s="380" t="s">
        <v>707</v>
      </c>
      <c r="C1" s="380"/>
      <c r="D1" s="380"/>
      <c r="E1" s="380"/>
      <c r="F1" s="380"/>
      <c r="G1" s="381"/>
      <c r="H1" s="381"/>
      <c r="I1" s="381"/>
      <c r="J1" s="381"/>
      <c r="K1" s="381"/>
      <c r="L1" s="381"/>
      <c r="M1" s="381"/>
      <c r="N1" s="381"/>
      <c r="O1" s="381"/>
      <c r="P1" s="381"/>
      <c r="Q1" s="381"/>
      <c r="R1" s="299"/>
      <c r="S1" s="299"/>
    </row>
    <row r="2" spans="1:19" hidden="1">
      <c r="A2" s="381"/>
      <c r="B2" s="382" t="e">
        <f>CustName</f>
        <v>#REF!</v>
      </c>
      <c r="C2" s="383"/>
      <c r="D2" s="383"/>
      <c r="E2" s="383"/>
      <c r="F2" s="383"/>
      <c r="G2" s="381"/>
      <c r="H2" s="381"/>
      <c r="I2" s="381"/>
      <c r="J2" s="381"/>
      <c r="K2" s="381"/>
      <c r="L2" s="381"/>
      <c r="M2" s="381"/>
      <c r="N2" s="381"/>
      <c r="O2" s="381"/>
      <c r="P2" s="381"/>
      <c r="Q2" s="381"/>
      <c r="R2" s="299"/>
      <c r="S2" s="299"/>
    </row>
    <row r="3" spans="1:19" hidden="1">
      <c r="A3" s="381"/>
      <c r="B3" s="381"/>
      <c r="C3" s="381"/>
      <c r="D3" s="381"/>
      <c r="E3" s="381"/>
      <c r="F3" s="381"/>
      <c r="G3" s="381"/>
      <c r="H3" s="381"/>
      <c r="I3" s="381"/>
      <c r="J3" s="381"/>
      <c r="K3" s="381"/>
      <c r="L3" s="381"/>
      <c r="M3" s="381"/>
      <c r="N3" s="381"/>
      <c r="O3" s="381"/>
      <c r="P3" s="381"/>
      <c r="Q3" s="381"/>
      <c r="R3" s="299"/>
      <c r="S3" s="299"/>
    </row>
    <row r="4" spans="1:19" ht="14.25" hidden="1" customHeight="1">
      <c r="A4" s="384"/>
      <c r="B4" s="384"/>
      <c r="C4" s="797" t="s">
        <v>605</v>
      </c>
      <c r="D4" s="798"/>
      <c r="E4" s="798"/>
      <c r="F4" s="798"/>
      <c r="G4" s="798"/>
      <c r="H4" s="798"/>
      <c r="I4" s="798"/>
      <c r="J4" s="798"/>
      <c r="K4" s="798"/>
      <c r="L4" s="798"/>
      <c r="M4" s="798"/>
      <c r="N4" s="798"/>
      <c r="O4" s="798"/>
      <c r="P4" s="798"/>
      <c r="Q4" s="798"/>
      <c r="R4" s="798"/>
      <c r="S4" s="299"/>
    </row>
    <row r="5" spans="1:19" hidden="1">
      <c r="A5" s="384"/>
      <c r="B5" s="384"/>
      <c r="C5" s="366"/>
      <c r="D5" s="385"/>
      <c r="E5" s="367"/>
      <c r="F5" s="367"/>
      <c r="G5" s="368"/>
      <c r="H5" s="316"/>
      <c r="I5" s="369"/>
      <c r="J5" s="369"/>
      <c r="K5" s="369"/>
      <c r="L5" s="369"/>
      <c r="M5" s="386" t="s">
        <v>630</v>
      </c>
      <c r="N5" s="386"/>
      <c r="O5" s="386"/>
      <c r="P5" s="369"/>
      <c r="Q5" s="387"/>
      <c r="R5" s="387"/>
      <c r="S5" s="299"/>
    </row>
    <row r="6" spans="1:19" hidden="1">
      <c r="A6" s="384"/>
      <c r="B6" s="384"/>
      <c r="C6" s="372"/>
      <c r="D6" s="388"/>
      <c r="E6" s="311"/>
      <c r="F6" s="311" t="s">
        <v>607</v>
      </c>
      <c r="G6" s="311" t="s">
        <v>608</v>
      </c>
      <c r="H6" s="312" t="s">
        <v>608</v>
      </c>
      <c r="I6" s="312" t="s">
        <v>610</v>
      </c>
      <c r="J6" s="312"/>
      <c r="K6" s="312" t="s">
        <v>607</v>
      </c>
      <c r="L6" s="312"/>
      <c r="M6" s="316" t="s">
        <v>610</v>
      </c>
      <c r="N6" s="316"/>
      <c r="O6" s="316" t="s">
        <v>610</v>
      </c>
      <c r="P6" s="312"/>
      <c r="Q6" s="312"/>
      <c r="R6" s="312"/>
      <c r="S6" s="299"/>
    </row>
    <row r="7" spans="1:19" hidden="1">
      <c r="A7" s="389"/>
      <c r="B7" s="384"/>
      <c r="C7" s="317" t="s">
        <v>613</v>
      </c>
      <c r="D7" s="318"/>
      <c r="E7" s="319" t="s">
        <v>614</v>
      </c>
      <c r="F7" s="319" t="s">
        <v>615</v>
      </c>
      <c r="G7" s="320" t="s">
        <v>615</v>
      </c>
      <c r="H7" s="321" t="s">
        <v>617</v>
      </c>
      <c r="I7" s="321" t="s">
        <v>619</v>
      </c>
      <c r="J7" s="321" t="s">
        <v>620</v>
      </c>
      <c r="K7" s="321" t="s">
        <v>617</v>
      </c>
      <c r="L7" s="321" t="s">
        <v>623</v>
      </c>
      <c r="M7" s="321" t="s">
        <v>619</v>
      </c>
      <c r="N7" s="321"/>
      <c r="O7" s="321" t="s">
        <v>619</v>
      </c>
      <c r="P7" s="321"/>
      <c r="Q7" s="321"/>
      <c r="R7" s="321"/>
      <c r="S7" s="299"/>
    </row>
    <row r="8" spans="1:19" hidden="1">
      <c r="A8" s="810"/>
      <c r="B8" s="811"/>
      <c r="C8" s="625">
        <v>91</v>
      </c>
      <c r="D8" s="324">
        <v>94</v>
      </c>
      <c r="E8" s="325">
        <v>951</v>
      </c>
      <c r="F8" s="325">
        <v>952</v>
      </c>
      <c r="G8" s="324">
        <v>953</v>
      </c>
      <c r="H8" s="324">
        <v>954</v>
      </c>
      <c r="I8" s="324">
        <v>955</v>
      </c>
      <c r="J8" s="324">
        <v>956</v>
      </c>
      <c r="K8" s="324">
        <v>957</v>
      </c>
      <c r="L8" s="324">
        <v>958</v>
      </c>
      <c r="M8" s="324">
        <v>959</v>
      </c>
      <c r="N8" s="324">
        <v>961</v>
      </c>
      <c r="O8" s="324">
        <v>962</v>
      </c>
      <c r="P8" s="324">
        <v>963</v>
      </c>
      <c r="Q8" s="324">
        <v>970</v>
      </c>
      <c r="R8" s="324">
        <v>971</v>
      </c>
      <c r="S8" s="299"/>
    </row>
    <row r="9" spans="1:19" hidden="1">
      <c r="A9" s="390" t="s">
        <v>3</v>
      </c>
      <c r="B9" s="391"/>
      <c r="C9" s="254">
        <f>+'Import Incentives'!D12</f>
        <v>0.1</v>
      </c>
      <c r="D9" s="254">
        <f>+'Import Incentives'!E12</f>
        <v>0.1</v>
      </c>
      <c r="E9" s="254">
        <f>+'Import Incentives'!F12</f>
        <v>0.1</v>
      </c>
      <c r="F9" s="254">
        <f>+'Import Incentives'!G12</f>
        <v>0.1</v>
      </c>
      <c r="G9" s="254">
        <f>+'Import Incentives'!H12</f>
        <v>0.1</v>
      </c>
      <c r="H9" s="254">
        <f>+'Import Incentives'!I12</f>
        <v>0.1</v>
      </c>
      <c r="I9" s="254">
        <f>+'Import Incentives'!J12</f>
        <v>0.1</v>
      </c>
      <c r="J9" s="254">
        <f>+'Import Incentives'!K12</f>
        <v>0.1</v>
      </c>
      <c r="K9" s="254">
        <f>+'Import Incentives'!L12</f>
        <v>0.1</v>
      </c>
      <c r="L9" s="254">
        <f>+'Import Incentives'!M12</f>
        <v>0.1</v>
      </c>
      <c r="M9" s="254">
        <f>+'Import Incentives'!N12</f>
        <v>0.1</v>
      </c>
      <c r="N9" s="254">
        <f>+'Import Incentives'!O12</f>
        <v>0.1</v>
      </c>
      <c r="O9" s="254">
        <f>+'Import Incentives'!P12</f>
        <v>0.1</v>
      </c>
      <c r="P9" s="254">
        <f>+'Import Incentives'!Q12</f>
        <v>0.1</v>
      </c>
      <c r="Q9" s="254">
        <f>+'Import Incentives'!R12</f>
        <v>0.1</v>
      </c>
      <c r="R9" s="254">
        <f>+'Import Incentives'!S12</f>
        <v>0.1</v>
      </c>
      <c r="S9" s="299"/>
    </row>
    <row r="10" spans="1:19" hidden="1">
      <c r="A10" s="390" t="s">
        <v>626</v>
      </c>
      <c r="B10" s="391"/>
      <c r="C10" s="254">
        <f>+'Import Incentives'!D13</f>
        <v>0.1</v>
      </c>
      <c r="D10" s="254">
        <f>+'Import Incentives'!E13</f>
        <v>0.1</v>
      </c>
      <c r="E10" s="254">
        <f>+'Import Incentives'!F13</f>
        <v>0.1</v>
      </c>
      <c r="F10" s="254">
        <f>+'Import Incentives'!G13</f>
        <v>0.1</v>
      </c>
      <c r="G10" s="254">
        <f>+'Import Incentives'!H13</f>
        <v>0.1</v>
      </c>
      <c r="H10" s="254">
        <f>+'Import Incentives'!I13</f>
        <v>0.1</v>
      </c>
      <c r="I10" s="254">
        <f>+'Import Incentives'!J13</f>
        <v>0.1</v>
      </c>
      <c r="J10" s="254">
        <f>+'Import Incentives'!K13</f>
        <v>0.1</v>
      </c>
      <c r="K10" s="254">
        <f>+'Import Incentives'!L13</f>
        <v>0.1</v>
      </c>
      <c r="L10" s="254">
        <f>+'Import Incentives'!M13</f>
        <v>0.1</v>
      </c>
      <c r="M10" s="254">
        <f>+'Import Incentives'!N13</f>
        <v>0.1</v>
      </c>
      <c r="N10" s="254">
        <f>+'Import Incentives'!O13</f>
        <v>0.1</v>
      </c>
      <c r="O10" s="254">
        <f>+'Import Incentives'!P13</f>
        <v>0.1</v>
      </c>
      <c r="P10" s="254">
        <f>+'Import Incentives'!Q13</f>
        <v>0.1</v>
      </c>
      <c r="Q10" s="254">
        <f>+'Import Incentives'!R13</f>
        <v>0.1</v>
      </c>
      <c r="R10" s="254">
        <f>+'Import Incentives'!S13</f>
        <v>0.1</v>
      </c>
      <c r="S10" s="299"/>
    </row>
    <row r="11" spans="1:19" hidden="1">
      <c r="A11" s="390" t="s">
        <v>627</v>
      </c>
      <c r="B11" s="391"/>
      <c r="C11" s="254">
        <f>+'Import Incentives'!D14</f>
        <v>0.1</v>
      </c>
      <c r="D11" s="254">
        <f>+'Import Incentives'!E14</f>
        <v>0.1</v>
      </c>
      <c r="E11" s="254">
        <f>+'Import Incentives'!F14</f>
        <v>0.1</v>
      </c>
      <c r="F11" s="254">
        <f>+'Import Incentives'!G14</f>
        <v>0.1</v>
      </c>
      <c r="G11" s="254">
        <f>+'Import Incentives'!H14</f>
        <v>0.1</v>
      </c>
      <c r="H11" s="254">
        <f>+'Import Incentives'!I14</f>
        <v>0.1</v>
      </c>
      <c r="I11" s="254">
        <f>+'Import Incentives'!J14</f>
        <v>0.1</v>
      </c>
      <c r="J11" s="254">
        <f>+'Import Incentives'!K14</f>
        <v>0.1</v>
      </c>
      <c r="K11" s="254">
        <f>+'Import Incentives'!L14</f>
        <v>0.1</v>
      </c>
      <c r="L11" s="254">
        <f>+'Import Incentives'!M14</f>
        <v>0.1</v>
      </c>
      <c r="M11" s="254">
        <f>+'Import Incentives'!N14</f>
        <v>0.1</v>
      </c>
      <c r="N11" s="254">
        <f>+'Import Incentives'!O14</f>
        <v>0.1</v>
      </c>
      <c r="O11" s="254">
        <f>+'Import Incentives'!P14</f>
        <v>0.1</v>
      </c>
      <c r="P11" s="254">
        <f>+'Import Incentives'!Q14</f>
        <v>0.1</v>
      </c>
      <c r="Q11" s="254">
        <f>+'Import Incentives'!R14</f>
        <v>0.1</v>
      </c>
      <c r="R11" s="254">
        <f>+'Import Incentives'!S14</f>
        <v>0.1</v>
      </c>
      <c r="S11" s="299"/>
    </row>
    <row r="12" spans="1:19" hidden="1">
      <c r="A12" s="392"/>
      <c r="B12" s="393"/>
      <c r="C12" s="327"/>
      <c r="D12" s="327"/>
      <c r="E12" s="327"/>
      <c r="F12" s="327"/>
      <c r="G12" s="327"/>
      <c r="H12" s="327"/>
      <c r="I12" s="327"/>
      <c r="J12" s="327"/>
      <c r="K12" s="327"/>
      <c r="L12" s="327"/>
      <c r="M12" s="327"/>
      <c r="N12" s="327"/>
      <c r="O12" s="327"/>
      <c r="P12" s="327"/>
      <c r="Q12" s="327"/>
      <c r="R12" s="299"/>
      <c r="S12" s="299"/>
    </row>
    <row r="13" spans="1:19" ht="12" hidden="1" customHeight="1">
      <c r="A13" s="392"/>
      <c r="B13" s="393"/>
      <c r="C13" s="259" t="s">
        <v>628</v>
      </c>
      <c r="D13" s="259"/>
      <c r="E13" s="259"/>
      <c r="F13" s="259"/>
      <c r="G13" s="259"/>
      <c r="H13" s="259"/>
      <c r="I13" s="259"/>
      <c r="J13" s="259"/>
      <c r="K13" s="259"/>
      <c r="L13" s="259"/>
      <c r="M13" s="259"/>
      <c r="N13" s="259"/>
      <c r="O13" s="259"/>
      <c r="P13" s="259"/>
      <c r="Q13" s="259"/>
      <c r="R13" s="299"/>
      <c r="S13" s="299"/>
    </row>
    <row r="14" spans="1:19" hidden="1">
      <c r="A14" s="394" t="s">
        <v>2</v>
      </c>
      <c r="B14" s="395"/>
      <c r="C14" s="626">
        <f>+C153</f>
        <v>91</v>
      </c>
      <c r="D14" s="396">
        <f t="shared" ref="D14:R14" si="0">+D8</f>
        <v>94</v>
      </c>
      <c r="E14" s="396">
        <f t="shared" si="0"/>
        <v>951</v>
      </c>
      <c r="F14" s="396">
        <f t="shared" si="0"/>
        <v>952</v>
      </c>
      <c r="G14" s="396">
        <f t="shared" si="0"/>
        <v>953</v>
      </c>
      <c r="H14" s="396">
        <f t="shared" si="0"/>
        <v>954</v>
      </c>
      <c r="I14" s="396">
        <f t="shared" si="0"/>
        <v>955</v>
      </c>
      <c r="J14" s="396">
        <f t="shared" si="0"/>
        <v>956</v>
      </c>
      <c r="K14" s="396">
        <f t="shared" si="0"/>
        <v>957</v>
      </c>
      <c r="L14" s="396">
        <f t="shared" si="0"/>
        <v>958</v>
      </c>
      <c r="M14" s="396">
        <f t="shared" si="0"/>
        <v>959</v>
      </c>
      <c r="N14" s="396">
        <v>961</v>
      </c>
      <c r="O14" s="396">
        <f t="shared" si="0"/>
        <v>962</v>
      </c>
      <c r="P14" s="396">
        <v>963</v>
      </c>
      <c r="Q14" s="396">
        <f t="shared" si="0"/>
        <v>970</v>
      </c>
      <c r="R14" s="396">
        <f t="shared" si="0"/>
        <v>971</v>
      </c>
      <c r="S14" s="299"/>
    </row>
    <row r="15" spans="1:19" hidden="1">
      <c r="A15" s="390" t="s">
        <v>3</v>
      </c>
      <c r="B15" s="391"/>
      <c r="C15" s="260">
        <f>+'Import Incentives'!D18</f>
        <v>1</v>
      </c>
      <c r="D15" s="260">
        <f>+'Import Incentives'!E18</f>
        <v>1</v>
      </c>
      <c r="E15" s="260">
        <f>+'Import Incentives'!F18</f>
        <v>1</v>
      </c>
      <c r="F15" s="260">
        <f>+'Import Incentives'!G18</f>
        <v>1</v>
      </c>
      <c r="G15" s="260">
        <f>+'Import Incentives'!H18</f>
        <v>1</v>
      </c>
      <c r="H15" s="260">
        <f>+'Import Incentives'!I18</f>
        <v>1</v>
      </c>
      <c r="I15" s="260">
        <f>+'Import Incentives'!J18</f>
        <v>1</v>
      </c>
      <c r="J15" s="260">
        <f>+'Import Incentives'!K18</f>
        <v>1</v>
      </c>
      <c r="K15" s="260">
        <f>+'Import Incentives'!L18</f>
        <v>1</v>
      </c>
      <c r="L15" s="260">
        <f>+'Import Incentives'!M18</f>
        <v>1</v>
      </c>
      <c r="M15" s="260">
        <f>+'Import Incentives'!N18</f>
        <v>1</v>
      </c>
      <c r="N15" s="260">
        <f>+'Import Incentives'!O18</f>
        <v>1</v>
      </c>
      <c r="O15" s="260">
        <f>+'Import Incentives'!P18</f>
        <v>1</v>
      </c>
      <c r="P15" s="260">
        <f>+'Import Incentives'!Q18</f>
        <v>1</v>
      </c>
      <c r="Q15" s="260">
        <f>+'Import Incentives'!R18</f>
        <v>1</v>
      </c>
      <c r="R15" s="260">
        <f>+'Import Incentives'!S18</f>
        <v>1</v>
      </c>
      <c r="S15" s="299">
        <v>2</v>
      </c>
    </row>
    <row r="16" spans="1:19" hidden="1">
      <c r="A16" s="390" t="s">
        <v>626</v>
      </c>
      <c r="B16" s="391"/>
      <c r="C16" s="260">
        <f>+'Import Incentives'!D19</f>
        <v>1</v>
      </c>
      <c r="D16" s="260">
        <f>+'Import Incentives'!E19</f>
        <v>1</v>
      </c>
      <c r="E16" s="260">
        <f>+'Import Incentives'!F19</f>
        <v>1</v>
      </c>
      <c r="F16" s="260">
        <f>+'Import Incentives'!G19</f>
        <v>1</v>
      </c>
      <c r="G16" s="260">
        <f>+'Import Incentives'!H19</f>
        <v>1</v>
      </c>
      <c r="H16" s="260">
        <f>+'Import Incentives'!I19</f>
        <v>1</v>
      </c>
      <c r="I16" s="260">
        <f>+'Import Incentives'!J19</f>
        <v>1</v>
      </c>
      <c r="J16" s="260">
        <f>+'Import Incentives'!K19</f>
        <v>1</v>
      </c>
      <c r="K16" s="260">
        <f>+'Import Incentives'!L19</f>
        <v>1</v>
      </c>
      <c r="L16" s="260">
        <f>+'Import Incentives'!M19</f>
        <v>1</v>
      </c>
      <c r="M16" s="260">
        <f>+'Import Incentives'!N19</f>
        <v>1</v>
      </c>
      <c r="N16" s="260">
        <f>+'Import Incentives'!O19</f>
        <v>1</v>
      </c>
      <c r="O16" s="260">
        <f>+'Import Incentives'!P19</f>
        <v>1</v>
      </c>
      <c r="P16" s="260">
        <f>+'Import Incentives'!Q19</f>
        <v>1</v>
      </c>
      <c r="Q16" s="260">
        <f>+'Import Incentives'!R19</f>
        <v>1</v>
      </c>
      <c r="R16" s="260">
        <f>+'Import Incentives'!S19</f>
        <v>1</v>
      </c>
      <c r="S16" s="299">
        <v>2</v>
      </c>
    </row>
    <row r="17" spans="1:21" hidden="1">
      <c r="A17" s="390" t="s">
        <v>4</v>
      </c>
      <c r="B17" s="391"/>
      <c r="C17" s="260">
        <f>+'Import Incentives'!D20</f>
        <v>1</v>
      </c>
      <c r="D17" s="260">
        <f>+'Import Incentives'!E20</f>
        <v>1</v>
      </c>
      <c r="E17" s="260">
        <f>+'Import Incentives'!F20</f>
        <v>1</v>
      </c>
      <c r="F17" s="260">
        <f>+'Import Incentives'!G20</f>
        <v>1</v>
      </c>
      <c r="G17" s="260">
        <f>+'Import Incentives'!H20</f>
        <v>1</v>
      </c>
      <c r="H17" s="260">
        <f>+'Import Incentives'!I20</f>
        <v>1</v>
      </c>
      <c r="I17" s="260">
        <f>+'Import Incentives'!J20</f>
        <v>1</v>
      </c>
      <c r="J17" s="260">
        <f>+'Import Incentives'!K20</f>
        <v>1</v>
      </c>
      <c r="K17" s="260">
        <f>+'Import Incentives'!L20</f>
        <v>1</v>
      </c>
      <c r="L17" s="260">
        <f>+'Import Incentives'!M20</f>
        <v>1</v>
      </c>
      <c r="M17" s="260">
        <f>+'Import Incentives'!N20</f>
        <v>1</v>
      </c>
      <c r="N17" s="260">
        <f>+'Import Incentives'!O20</f>
        <v>1</v>
      </c>
      <c r="O17" s="260">
        <f>+'Import Incentives'!P20</f>
        <v>1</v>
      </c>
      <c r="P17" s="260">
        <f>+'Import Incentives'!Q20</f>
        <v>1</v>
      </c>
      <c r="Q17" s="260">
        <f>+'Import Incentives'!R20</f>
        <v>1</v>
      </c>
      <c r="R17" s="260">
        <f>+'Import Incentives'!S20</f>
        <v>1</v>
      </c>
      <c r="S17" s="299">
        <v>3</v>
      </c>
    </row>
    <row r="18" spans="1:21" hidden="1">
      <c r="A18" s="381"/>
      <c r="B18" s="381"/>
      <c r="C18" s="381"/>
      <c r="D18" s="381"/>
      <c r="E18" s="381"/>
      <c r="F18" s="381"/>
      <c r="G18" s="381"/>
      <c r="H18" s="381"/>
      <c r="I18" s="381"/>
      <c r="J18" s="381"/>
      <c r="K18" s="381"/>
      <c r="L18" s="381"/>
      <c r="M18" s="381"/>
      <c r="N18" s="381"/>
      <c r="O18" s="381"/>
      <c r="P18" s="381"/>
      <c r="Q18" s="381"/>
      <c r="R18" s="299"/>
      <c r="S18" s="299"/>
    </row>
    <row r="19" spans="1:21" hidden="1">
      <c r="A19" s="381"/>
      <c r="B19" s="381"/>
      <c r="C19" s="381"/>
      <c r="D19" s="381"/>
      <c r="E19" s="381"/>
      <c r="F19" s="381"/>
      <c r="G19" s="381"/>
      <c r="H19" s="381"/>
      <c r="I19" s="381"/>
      <c r="J19" s="381"/>
      <c r="K19" s="381"/>
      <c r="L19" s="381"/>
      <c r="M19" s="381"/>
      <c r="N19" s="381"/>
      <c r="O19" s="381"/>
      <c r="P19" s="381"/>
      <c r="Q19" s="381"/>
      <c r="R19" s="299"/>
      <c r="S19" s="299"/>
    </row>
    <row r="20" spans="1:21" hidden="1">
      <c r="A20" s="381"/>
      <c r="B20" s="381"/>
      <c r="C20" s="381"/>
      <c r="D20" s="381"/>
      <c r="E20" s="381"/>
      <c r="F20" s="381"/>
      <c r="G20" s="381"/>
      <c r="H20" s="381"/>
      <c r="I20" s="381"/>
      <c r="J20" s="381"/>
      <c r="K20" s="381"/>
      <c r="L20" s="381"/>
      <c r="M20" s="381"/>
      <c r="N20" s="381"/>
      <c r="O20" s="381"/>
      <c r="P20" s="381"/>
      <c r="Q20" s="381"/>
      <c r="R20" s="299"/>
      <c r="S20" s="299"/>
    </row>
    <row r="21" spans="1:21" hidden="1">
      <c r="A21" s="381"/>
      <c r="B21" s="381"/>
      <c r="C21" s="381"/>
      <c r="D21" s="381"/>
      <c r="E21" s="381"/>
      <c r="F21" s="381"/>
      <c r="G21" s="381"/>
      <c r="H21" s="381"/>
      <c r="I21" s="381"/>
      <c r="J21" s="381"/>
      <c r="K21" s="381"/>
      <c r="L21" s="381"/>
      <c r="M21" s="381"/>
      <c r="N21" s="381"/>
      <c r="O21" s="381"/>
      <c r="P21" s="381"/>
      <c r="Q21" s="381"/>
      <c r="R21" s="299"/>
      <c r="S21" s="299"/>
    </row>
    <row r="22" spans="1:21" hidden="1">
      <c r="A22" s="381"/>
      <c r="B22" s="381"/>
      <c r="C22" s="381"/>
      <c r="D22" s="381"/>
      <c r="E22" s="381"/>
      <c r="F22" s="381"/>
      <c r="G22" s="381"/>
      <c r="H22" s="381"/>
      <c r="I22" s="381"/>
      <c r="J22" s="381"/>
      <c r="K22" s="381"/>
      <c r="L22" s="381"/>
      <c r="M22" s="381"/>
      <c r="N22" s="381"/>
      <c r="O22" s="381"/>
      <c r="P22" s="381"/>
      <c r="Q22" s="381"/>
      <c r="R22" s="299"/>
      <c r="S22" s="299"/>
    </row>
    <row r="23" spans="1:21" hidden="1">
      <c r="A23" s="381"/>
      <c r="B23" s="381"/>
      <c r="C23" s="381"/>
      <c r="D23" s="381"/>
      <c r="E23" s="381"/>
      <c r="F23" s="381"/>
      <c r="G23" s="381"/>
      <c r="H23" s="381"/>
      <c r="I23" s="381"/>
      <c r="J23" s="381"/>
      <c r="K23" s="381"/>
      <c r="L23" s="381"/>
      <c r="M23" s="381"/>
      <c r="N23" s="381"/>
      <c r="O23" s="381"/>
      <c r="P23" s="381"/>
      <c r="Q23" s="381"/>
      <c r="R23" s="299"/>
      <c r="S23" s="299"/>
    </row>
    <row r="24" spans="1:21" hidden="1">
      <c r="A24" s="381"/>
      <c r="B24" s="381"/>
      <c r="C24" s="381"/>
      <c r="D24" s="381"/>
      <c r="E24" s="381"/>
      <c r="F24" s="381"/>
      <c r="G24" s="381"/>
      <c r="H24" s="381"/>
      <c r="I24" s="381"/>
      <c r="J24" s="381"/>
      <c r="K24" s="381"/>
      <c r="L24" s="381"/>
      <c r="M24" s="381"/>
      <c r="N24" s="381"/>
      <c r="O24" s="381"/>
      <c r="P24" s="381"/>
      <c r="Q24" s="381"/>
      <c r="R24" s="299"/>
      <c r="S24" s="299"/>
    </row>
    <row r="25" spans="1:21" hidden="1">
      <c r="A25" s="398"/>
      <c r="B25" s="381"/>
      <c r="C25" s="381"/>
      <c r="D25" s="381"/>
      <c r="E25" s="381"/>
      <c r="F25" s="381"/>
      <c r="G25" s="399"/>
      <c r="H25" s="399"/>
      <c r="I25" s="399"/>
      <c r="J25" s="399"/>
      <c r="K25" s="399"/>
      <c r="L25" s="399"/>
      <c r="M25" s="399"/>
      <c r="N25" s="399"/>
      <c r="O25" s="399"/>
      <c r="P25" s="399"/>
      <c r="Q25" s="381"/>
      <c r="R25" s="299"/>
      <c r="S25" s="299"/>
    </row>
    <row r="26" spans="1:21" ht="15.75">
      <c r="A26" s="299"/>
      <c r="B26" s="400" t="s">
        <v>800</v>
      </c>
      <c r="C26" s="381"/>
      <c r="D26" s="381"/>
      <c r="E26" s="381"/>
      <c r="F26" s="381"/>
      <c r="G26" s="381"/>
      <c r="H26" s="381"/>
      <c r="I26" s="381"/>
      <c r="J26" s="381"/>
      <c r="K26" s="381"/>
      <c r="L26" s="299"/>
      <c r="M26" s="401"/>
      <c r="N26" s="401"/>
      <c r="O26" s="401"/>
      <c r="P26" s="401"/>
      <c r="Q26" s="401" t="s">
        <v>708</v>
      </c>
      <c r="R26" s="299"/>
      <c r="S26" s="299"/>
      <c r="U26" s="694" t="s">
        <v>802</v>
      </c>
    </row>
    <row r="27" spans="1:21" ht="18.75">
      <c r="A27" s="299"/>
      <c r="B27" s="380" t="s">
        <v>763</v>
      </c>
      <c r="C27" s="381"/>
      <c r="D27" s="381"/>
      <c r="E27" s="381"/>
      <c r="F27" s="381"/>
      <c r="G27" s="381"/>
      <c r="H27" s="381"/>
      <c r="I27" s="381"/>
      <c r="J27" s="381"/>
      <c r="K27" s="381"/>
      <c r="L27" s="381"/>
      <c r="M27" s="381"/>
      <c r="N27" s="381"/>
      <c r="O27" s="381"/>
      <c r="P27" s="381"/>
      <c r="Q27" s="381"/>
      <c r="R27" s="299"/>
      <c r="S27" s="299"/>
    </row>
    <row r="28" spans="1:21" ht="11.1" customHeight="1">
      <c r="A28" s="381"/>
      <c r="B28" s="381"/>
      <c r="C28" s="381"/>
      <c r="D28" s="381"/>
      <c r="E28" s="381"/>
      <c r="F28" s="381"/>
      <c r="G28" s="381"/>
      <c r="H28" s="381"/>
      <c r="I28" s="381"/>
      <c r="J28" s="381"/>
      <c r="K28" s="381"/>
      <c r="L28" s="381"/>
      <c r="M28" s="381"/>
      <c r="N28" s="381"/>
      <c r="O28" s="381"/>
      <c r="P28" s="381"/>
      <c r="Q28" s="381"/>
      <c r="R28" s="299"/>
      <c r="S28" s="299"/>
    </row>
    <row r="29" spans="1:21" ht="27" customHeight="1">
      <c r="A29" s="523"/>
      <c r="B29" s="812" t="str">
        <f>"The rates shown are for shipments to the United States, billed to a U.S. UPS account number. "</f>
        <v xml:space="preserve">The rates shown are for shipments to the United States, billed to a U.S. UPS account number. </v>
      </c>
      <c r="C29" s="812"/>
      <c r="D29" s="812"/>
      <c r="E29" s="812"/>
      <c r="F29" s="812"/>
      <c r="G29" s="812"/>
      <c r="H29" s="812"/>
      <c r="I29" s="812"/>
      <c r="J29" s="812"/>
      <c r="K29" s="812"/>
      <c r="L29" s="812"/>
      <c r="M29" s="812"/>
      <c r="N29" s="812"/>
      <c r="O29" s="812"/>
      <c r="P29" s="812"/>
      <c r="Q29" s="812"/>
      <c r="R29" s="812"/>
      <c r="S29" s="299"/>
    </row>
    <row r="30" spans="1:21" ht="11.1" customHeight="1">
      <c r="A30" s="381"/>
      <c r="B30" s="403"/>
      <c r="C30" s="403"/>
      <c r="D30" s="403"/>
      <c r="E30" s="403"/>
      <c r="F30" s="403"/>
      <c r="G30" s="403"/>
      <c r="H30" s="403"/>
      <c r="I30" s="403"/>
      <c r="J30" s="403"/>
      <c r="K30" s="403"/>
      <c r="L30" s="403"/>
      <c r="M30" s="403"/>
      <c r="N30" s="403"/>
      <c r="O30" s="403"/>
      <c r="P30" s="403"/>
      <c r="Q30" s="381"/>
      <c r="R30" s="299"/>
      <c r="S30" s="299"/>
    </row>
    <row r="31" spans="1:21">
      <c r="A31" s="404"/>
      <c r="B31" s="381"/>
      <c r="C31" s="381"/>
      <c r="D31" s="381"/>
      <c r="E31" s="381"/>
      <c r="F31" s="381"/>
      <c r="G31" s="381"/>
      <c r="H31" s="381"/>
      <c r="I31" s="381"/>
      <c r="J31" s="381"/>
      <c r="K31" s="491"/>
      <c r="L31" s="381"/>
      <c r="M31" s="381"/>
      <c r="N31" s="381"/>
      <c r="O31" s="381"/>
      <c r="P31" s="381"/>
      <c r="Q31" s="381"/>
      <c r="R31" s="299"/>
      <c r="S31" s="299"/>
    </row>
    <row r="32" spans="1:21" ht="15.75" thickBot="1">
      <c r="A32" s="381"/>
      <c r="B32" s="404" t="s">
        <v>764</v>
      </c>
      <c r="C32" s="405"/>
      <c r="D32" s="381"/>
      <c r="E32" s="381"/>
      <c r="F32" s="381"/>
      <c r="G32" s="381"/>
      <c r="H32" s="405"/>
      <c r="I32" s="381"/>
      <c r="J32" s="381"/>
      <c r="K32" s="381"/>
      <c r="L32" s="381"/>
      <c r="M32" s="381"/>
      <c r="N32" s="381"/>
      <c r="O32" s="381"/>
      <c r="P32" s="381"/>
      <c r="Q32" s="381"/>
      <c r="R32" s="299"/>
      <c r="S32" s="299"/>
    </row>
    <row r="33" spans="1:18" ht="15.75" thickBot="1">
      <c r="A33" s="381"/>
      <c r="B33" s="406"/>
      <c r="C33" s="407" t="s">
        <v>5</v>
      </c>
      <c r="D33" s="408"/>
      <c r="E33" s="408"/>
      <c r="F33" s="408"/>
      <c r="G33" s="408"/>
      <c r="H33" s="408"/>
      <c r="I33" s="408"/>
      <c r="J33" s="408"/>
      <c r="K33" s="408"/>
      <c r="L33" s="408"/>
      <c r="M33" s="409"/>
      <c r="N33" s="408"/>
      <c r="O33" s="408"/>
      <c r="P33" s="408"/>
      <c r="Q33" s="408"/>
      <c r="R33" s="409"/>
    </row>
    <row r="34" spans="1:18" ht="15.75" thickBot="1">
      <c r="A34" s="381"/>
      <c r="B34" s="410"/>
      <c r="C34" s="627">
        <v>91</v>
      </c>
      <c r="D34" s="412">
        <v>94</v>
      </c>
      <c r="E34" s="413">
        <v>951</v>
      </c>
      <c r="F34" s="412">
        <v>952</v>
      </c>
      <c r="G34" s="413">
        <v>953</v>
      </c>
      <c r="H34" s="412">
        <v>954</v>
      </c>
      <c r="I34" s="413">
        <v>955</v>
      </c>
      <c r="J34" s="412">
        <v>956</v>
      </c>
      <c r="K34" s="413">
        <v>957</v>
      </c>
      <c r="L34" s="412">
        <v>958</v>
      </c>
      <c r="M34" s="413">
        <v>959</v>
      </c>
      <c r="N34" s="412">
        <v>961</v>
      </c>
      <c r="O34" s="413">
        <v>962</v>
      </c>
      <c r="P34" s="412">
        <v>963</v>
      </c>
      <c r="Q34" s="413">
        <v>970</v>
      </c>
      <c r="R34" s="628">
        <v>971</v>
      </c>
    </row>
    <row r="35" spans="1:18">
      <c r="A35" s="381"/>
      <c r="B35" s="417" t="s">
        <v>262</v>
      </c>
      <c r="C35" s="418">
        <f>MAX(((1-C$9)*C246),C246*(1-C15))</f>
        <v>50.688000000000002</v>
      </c>
      <c r="D35" s="419">
        <f t="shared" ref="D35:R35" si="1">MAX(((1-D$9)*D246),D246*(1-D15))</f>
        <v>50.868000000000002</v>
      </c>
      <c r="E35" s="420">
        <f t="shared" si="1"/>
        <v>87.731999999999999</v>
      </c>
      <c r="F35" s="419">
        <f t="shared" si="1"/>
        <v>74.079000000000008</v>
      </c>
      <c r="G35" s="420">
        <f t="shared" si="1"/>
        <v>94.32</v>
      </c>
      <c r="H35" s="419">
        <f t="shared" si="1"/>
        <v>71.082000000000008</v>
      </c>
      <c r="I35" s="420">
        <f t="shared" si="1"/>
        <v>102.078</v>
      </c>
      <c r="J35" s="419">
        <f t="shared" si="1"/>
        <v>71.495999999999995</v>
      </c>
      <c r="K35" s="420">
        <f t="shared" si="1"/>
        <v>87.48</v>
      </c>
      <c r="L35" s="419">
        <f t="shared" si="1"/>
        <v>95.87700000000001</v>
      </c>
      <c r="M35" s="420">
        <f t="shared" si="1"/>
        <v>73.296000000000006</v>
      </c>
      <c r="N35" s="419">
        <f t="shared" si="1"/>
        <v>81.936000000000007</v>
      </c>
      <c r="O35" s="420">
        <f t="shared" si="1"/>
        <v>63.548999999999999</v>
      </c>
      <c r="P35" s="419">
        <f t="shared" si="1"/>
        <v>73.296000000000006</v>
      </c>
      <c r="Q35" s="420">
        <f t="shared" si="1"/>
        <v>69.695999999999998</v>
      </c>
      <c r="R35" s="629">
        <f t="shared" si="1"/>
        <v>67.122</v>
      </c>
    </row>
    <row r="36" spans="1:18" ht="11.45" customHeight="1">
      <c r="A36" s="381"/>
      <c r="B36" s="417">
        <v>1</v>
      </c>
      <c r="C36" s="425">
        <f t="shared" ref="C36:R45" si="2">MAX(((1-C$10)*C247),C$247*(1-C$16))</f>
        <v>73.899000000000001</v>
      </c>
      <c r="D36" s="426">
        <f t="shared" si="2"/>
        <v>54.657000000000004</v>
      </c>
      <c r="E36" s="427">
        <f t="shared" si="2"/>
        <v>102.14100000000001</v>
      </c>
      <c r="F36" s="426">
        <f t="shared" si="2"/>
        <v>82.458000000000013</v>
      </c>
      <c r="G36" s="427">
        <f t="shared" si="2"/>
        <v>121.68900000000001</v>
      </c>
      <c r="H36" s="426">
        <f t="shared" si="2"/>
        <v>89.541000000000011</v>
      </c>
      <c r="I36" s="427">
        <f t="shared" si="2"/>
        <v>120.05100000000002</v>
      </c>
      <c r="J36" s="426">
        <f t="shared" si="2"/>
        <v>81.414000000000016</v>
      </c>
      <c r="K36" s="427">
        <f t="shared" si="2"/>
        <v>110.376</v>
      </c>
      <c r="L36" s="426">
        <f t="shared" si="2"/>
        <v>120.52800000000002</v>
      </c>
      <c r="M36" s="427">
        <f t="shared" si="2"/>
        <v>92.664000000000016</v>
      </c>
      <c r="N36" s="426">
        <f t="shared" si="2"/>
        <v>89.190000000000012</v>
      </c>
      <c r="O36" s="427">
        <f t="shared" si="2"/>
        <v>79.155000000000001</v>
      </c>
      <c r="P36" s="426">
        <f t="shared" si="2"/>
        <v>92.763000000000005</v>
      </c>
      <c r="Q36" s="427">
        <f t="shared" si="2"/>
        <v>80.649000000000001</v>
      </c>
      <c r="R36" s="585">
        <f t="shared" si="2"/>
        <v>80.495999999999995</v>
      </c>
    </row>
    <row r="37" spans="1:18" ht="11.45" customHeight="1">
      <c r="A37" s="381"/>
      <c r="B37" s="417">
        <v>2</v>
      </c>
      <c r="C37" s="425">
        <f t="shared" si="2"/>
        <v>75.285000000000011</v>
      </c>
      <c r="D37" s="426">
        <f t="shared" si="2"/>
        <v>55.233000000000004</v>
      </c>
      <c r="E37" s="427">
        <f t="shared" si="2"/>
        <v>104.688</v>
      </c>
      <c r="F37" s="426">
        <f t="shared" si="2"/>
        <v>85.022999999999996</v>
      </c>
      <c r="G37" s="427">
        <f t="shared" si="2"/>
        <v>123.759</v>
      </c>
      <c r="H37" s="426">
        <f t="shared" si="2"/>
        <v>94.986000000000004</v>
      </c>
      <c r="I37" s="427">
        <f t="shared" si="2"/>
        <v>151.857</v>
      </c>
      <c r="J37" s="426">
        <f t="shared" si="2"/>
        <v>102.699</v>
      </c>
      <c r="K37" s="427">
        <f t="shared" si="2"/>
        <v>132.03900000000002</v>
      </c>
      <c r="L37" s="426">
        <f t="shared" si="2"/>
        <v>152.316</v>
      </c>
      <c r="M37" s="427">
        <f t="shared" si="2"/>
        <v>97.073999999999998</v>
      </c>
      <c r="N37" s="426">
        <f t="shared" si="2"/>
        <v>108.72</v>
      </c>
      <c r="O37" s="427">
        <f t="shared" si="2"/>
        <v>86.832000000000008</v>
      </c>
      <c r="P37" s="426">
        <f t="shared" si="2"/>
        <v>104.247</v>
      </c>
      <c r="Q37" s="427">
        <f t="shared" si="2"/>
        <v>82.881</v>
      </c>
      <c r="R37" s="585">
        <f t="shared" si="2"/>
        <v>101.547</v>
      </c>
    </row>
    <row r="38" spans="1:18" ht="11.45" customHeight="1">
      <c r="A38" s="381"/>
      <c r="B38" s="417">
        <f t="shared" ref="B38:B45" si="3">B37+1</f>
        <v>3</v>
      </c>
      <c r="C38" s="425">
        <f t="shared" si="2"/>
        <v>102.21300000000001</v>
      </c>
      <c r="D38" s="426">
        <f t="shared" si="2"/>
        <v>77.192999999999998</v>
      </c>
      <c r="E38" s="427">
        <f t="shared" si="2"/>
        <v>155.22300000000001</v>
      </c>
      <c r="F38" s="426">
        <f t="shared" si="2"/>
        <v>132.25500000000002</v>
      </c>
      <c r="G38" s="427">
        <f t="shared" si="2"/>
        <v>180.738</v>
      </c>
      <c r="H38" s="426">
        <f t="shared" si="2"/>
        <v>141.93</v>
      </c>
      <c r="I38" s="427">
        <f t="shared" si="2"/>
        <v>251.51399999999998</v>
      </c>
      <c r="J38" s="426">
        <f t="shared" si="2"/>
        <v>150.37200000000001</v>
      </c>
      <c r="K38" s="427">
        <f t="shared" si="2"/>
        <v>190.971</v>
      </c>
      <c r="L38" s="426">
        <f t="shared" si="2"/>
        <v>239.72400000000002</v>
      </c>
      <c r="M38" s="427">
        <f t="shared" si="2"/>
        <v>146.44800000000001</v>
      </c>
      <c r="N38" s="426">
        <f t="shared" si="2"/>
        <v>148.74300000000002</v>
      </c>
      <c r="O38" s="427">
        <f t="shared" si="2"/>
        <v>140.74199999999999</v>
      </c>
      <c r="P38" s="426">
        <f t="shared" si="2"/>
        <v>146.44800000000001</v>
      </c>
      <c r="Q38" s="427">
        <f t="shared" si="2"/>
        <v>123.48000000000002</v>
      </c>
      <c r="R38" s="585">
        <f t="shared" si="2"/>
        <v>132.84900000000002</v>
      </c>
    </row>
    <row r="39" spans="1:18" ht="11.45" customHeight="1">
      <c r="A39" s="381"/>
      <c r="B39" s="417">
        <f t="shared" si="3"/>
        <v>4</v>
      </c>
      <c r="C39" s="425">
        <f t="shared" si="2"/>
        <v>112.35600000000001</v>
      </c>
      <c r="D39" s="426">
        <f t="shared" si="2"/>
        <v>83.529000000000011</v>
      </c>
      <c r="E39" s="427">
        <f t="shared" si="2"/>
        <v>175.023</v>
      </c>
      <c r="F39" s="426">
        <f t="shared" si="2"/>
        <v>145.64700000000002</v>
      </c>
      <c r="G39" s="427">
        <f t="shared" si="2"/>
        <v>200.48400000000001</v>
      </c>
      <c r="H39" s="426">
        <f t="shared" si="2"/>
        <v>160.227</v>
      </c>
      <c r="I39" s="427">
        <f t="shared" si="2"/>
        <v>289.82700000000006</v>
      </c>
      <c r="J39" s="426">
        <f t="shared" si="2"/>
        <v>172.81800000000001</v>
      </c>
      <c r="K39" s="427">
        <f t="shared" si="2"/>
        <v>213.273</v>
      </c>
      <c r="L39" s="426">
        <f t="shared" si="2"/>
        <v>288.14400000000001</v>
      </c>
      <c r="M39" s="427">
        <f t="shared" si="2"/>
        <v>165.89700000000002</v>
      </c>
      <c r="N39" s="426">
        <f t="shared" si="2"/>
        <v>168.98400000000001</v>
      </c>
      <c r="O39" s="427">
        <f t="shared" si="2"/>
        <v>162.315</v>
      </c>
      <c r="P39" s="426">
        <f t="shared" si="2"/>
        <v>165.89700000000002</v>
      </c>
      <c r="Q39" s="427">
        <f t="shared" si="2"/>
        <v>140.10300000000001</v>
      </c>
      <c r="R39" s="585">
        <f t="shared" si="2"/>
        <v>152.55000000000001</v>
      </c>
    </row>
    <row r="40" spans="1:18" ht="11.45" customHeight="1">
      <c r="A40" s="381"/>
      <c r="B40" s="417">
        <f t="shared" si="3"/>
        <v>5</v>
      </c>
      <c r="C40" s="429">
        <f t="shared" si="2"/>
        <v>122.58</v>
      </c>
      <c r="D40" s="430">
        <f t="shared" si="2"/>
        <v>90.350999999999999</v>
      </c>
      <c r="E40" s="431">
        <f t="shared" si="2"/>
        <v>195.62400000000002</v>
      </c>
      <c r="F40" s="430">
        <f t="shared" si="2"/>
        <v>159.048</v>
      </c>
      <c r="G40" s="431">
        <f t="shared" si="2"/>
        <v>220.23000000000002</v>
      </c>
      <c r="H40" s="430">
        <f t="shared" si="2"/>
        <v>179.001</v>
      </c>
      <c r="I40" s="431">
        <f t="shared" si="2"/>
        <v>328.113</v>
      </c>
      <c r="J40" s="430">
        <f t="shared" si="2"/>
        <v>198.054</v>
      </c>
      <c r="K40" s="431">
        <f t="shared" si="2"/>
        <v>242.86500000000004</v>
      </c>
      <c r="L40" s="430">
        <f t="shared" si="2"/>
        <v>314.88300000000004</v>
      </c>
      <c r="M40" s="431">
        <f t="shared" si="2"/>
        <v>181.08</v>
      </c>
      <c r="N40" s="430">
        <f t="shared" si="2"/>
        <v>196.85700000000003</v>
      </c>
      <c r="O40" s="431">
        <f t="shared" si="2"/>
        <v>178.30800000000002</v>
      </c>
      <c r="P40" s="430">
        <f t="shared" si="2"/>
        <v>181.08</v>
      </c>
      <c r="Q40" s="431">
        <f t="shared" si="2"/>
        <v>150.99300000000002</v>
      </c>
      <c r="R40" s="587">
        <f t="shared" si="2"/>
        <v>171.702</v>
      </c>
    </row>
    <row r="41" spans="1:18" ht="11.45" customHeight="1">
      <c r="A41" s="381"/>
      <c r="B41" s="417">
        <f t="shared" si="3"/>
        <v>6</v>
      </c>
      <c r="C41" s="425">
        <f t="shared" si="2"/>
        <v>135.80100000000002</v>
      </c>
      <c r="D41" s="426">
        <f t="shared" si="2"/>
        <v>96.165000000000006</v>
      </c>
      <c r="E41" s="427">
        <f t="shared" si="2"/>
        <v>211.32900000000001</v>
      </c>
      <c r="F41" s="426">
        <f t="shared" si="2"/>
        <v>174.42000000000002</v>
      </c>
      <c r="G41" s="427">
        <f t="shared" si="2"/>
        <v>243.18</v>
      </c>
      <c r="H41" s="426">
        <f t="shared" si="2"/>
        <v>195.73200000000003</v>
      </c>
      <c r="I41" s="427">
        <f t="shared" si="2"/>
        <v>364.76100000000002</v>
      </c>
      <c r="J41" s="426">
        <f t="shared" si="2"/>
        <v>219.654</v>
      </c>
      <c r="K41" s="427">
        <f t="shared" si="2"/>
        <v>264.98700000000002</v>
      </c>
      <c r="L41" s="426">
        <f t="shared" si="2"/>
        <v>351.666</v>
      </c>
      <c r="M41" s="427">
        <f t="shared" si="2"/>
        <v>196.09200000000001</v>
      </c>
      <c r="N41" s="426">
        <f t="shared" si="2"/>
        <v>213.23700000000002</v>
      </c>
      <c r="O41" s="427">
        <f t="shared" si="2"/>
        <v>197.45100000000002</v>
      </c>
      <c r="P41" s="426">
        <f t="shared" si="2"/>
        <v>196.09200000000001</v>
      </c>
      <c r="Q41" s="427">
        <f t="shared" si="2"/>
        <v>167.33700000000002</v>
      </c>
      <c r="R41" s="585">
        <f t="shared" si="2"/>
        <v>185.79599999999999</v>
      </c>
    </row>
    <row r="42" spans="1:18" ht="11.45" customHeight="1">
      <c r="A42" s="381"/>
      <c r="B42" s="417">
        <f t="shared" si="3"/>
        <v>7</v>
      </c>
      <c r="C42" s="425">
        <f t="shared" si="2"/>
        <v>142.38000000000002</v>
      </c>
      <c r="D42" s="426">
        <f t="shared" si="2"/>
        <v>103.5</v>
      </c>
      <c r="E42" s="427">
        <f t="shared" si="2"/>
        <v>224.59500000000003</v>
      </c>
      <c r="F42" s="426">
        <f t="shared" si="2"/>
        <v>187.65</v>
      </c>
      <c r="G42" s="427">
        <f t="shared" si="2"/>
        <v>262.20600000000002</v>
      </c>
      <c r="H42" s="426">
        <f t="shared" si="2"/>
        <v>212.679</v>
      </c>
      <c r="I42" s="427">
        <f t="shared" si="2"/>
        <v>402.43500000000006</v>
      </c>
      <c r="J42" s="426">
        <f t="shared" si="2"/>
        <v>238.78800000000001</v>
      </c>
      <c r="K42" s="427">
        <f t="shared" si="2"/>
        <v>288.59400000000005</v>
      </c>
      <c r="L42" s="426">
        <f t="shared" si="2"/>
        <v>393.46199999999999</v>
      </c>
      <c r="M42" s="427">
        <f t="shared" si="2"/>
        <v>212.733</v>
      </c>
      <c r="N42" s="426">
        <f t="shared" si="2"/>
        <v>234.90899999999999</v>
      </c>
      <c r="O42" s="427">
        <f t="shared" si="2"/>
        <v>216.108</v>
      </c>
      <c r="P42" s="426">
        <f t="shared" si="2"/>
        <v>212.733</v>
      </c>
      <c r="Q42" s="427">
        <f t="shared" si="2"/>
        <v>180.92699999999999</v>
      </c>
      <c r="R42" s="585">
        <f t="shared" si="2"/>
        <v>203.67000000000002</v>
      </c>
    </row>
    <row r="43" spans="1:18" ht="11.45" customHeight="1">
      <c r="A43" s="381"/>
      <c r="B43" s="417">
        <f t="shared" si="3"/>
        <v>8</v>
      </c>
      <c r="C43" s="425">
        <f t="shared" si="2"/>
        <v>152.262</v>
      </c>
      <c r="D43" s="426">
        <f t="shared" si="2"/>
        <v>106.848</v>
      </c>
      <c r="E43" s="427">
        <f t="shared" si="2"/>
        <v>239.02199999999999</v>
      </c>
      <c r="F43" s="426">
        <f t="shared" si="2"/>
        <v>200.64600000000002</v>
      </c>
      <c r="G43" s="427">
        <f t="shared" si="2"/>
        <v>279</v>
      </c>
      <c r="H43" s="426">
        <f t="shared" si="2"/>
        <v>230.38200000000003</v>
      </c>
      <c r="I43" s="427">
        <f t="shared" si="2"/>
        <v>446.45400000000001</v>
      </c>
      <c r="J43" s="426">
        <f t="shared" si="2"/>
        <v>260.64000000000004</v>
      </c>
      <c r="K43" s="427">
        <f t="shared" si="2"/>
        <v>311.589</v>
      </c>
      <c r="L43" s="426">
        <f t="shared" si="2"/>
        <v>435.55500000000001</v>
      </c>
      <c r="M43" s="427">
        <f t="shared" si="2"/>
        <v>229.80600000000001</v>
      </c>
      <c r="N43" s="426">
        <f t="shared" si="2"/>
        <v>250.37100000000001</v>
      </c>
      <c r="O43" s="427">
        <f t="shared" si="2"/>
        <v>233.47800000000001</v>
      </c>
      <c r="P43" s="426">
        <f t="shared" si="2"/>
        <v>229.80600000000001</v>
      </c>
      <c r="Q43" s="427">
        <f t="shared" si="2"/>
        <v>192.57300000000001</v>
      </c>
      <c r="R43" s="585">
        <f t="shared" si="2"/>
        <v>218.07000000000002</v>
      </c>
    </row>
    <row r="44" spans="1:18" ht="11.45" customHeight="1">
      <c r="A44" s="381"/>
      <c r="B44" s="417">
        <f t="shared" si="3"/>
        <v>9</v>
      </c>
      <c r="C44" s="425">
        <f t="shared" si="2"/>
        <v>161.70300000000003</v>
      </c>
      <c r="D44" s="426">
        <f t="shared" si="2"/>
        <v>112.194</v>
      </c>
      <c r="E44" s="427">
        <f t="shared" si="2"/>
        <v>249.93899999999999</v>
      </c>
      <c r="F44" s="426">
        <f t="shared" si="2"/>
        <v>213.68700000000001</v>
      </c>
      <c r="G44" s="427">
        <f t="shared" si="2"/>
        <v>298.48500000000001</v>
      </c>
      <c r="H44" s="426">
        <f t="shared" si="2"/>
        <v>248.11200000000002</v>
      </c>
      <c r="I44" s="427">
        <f t="shared" si="2"/>
        <v>474.69600000000008</v>
      </c>
      <c r="J44" s="426">
        <f t="shared" si="2"/>
        <v>280.11600000000004</v>
      </c>
      <c r="K44" s="427">
        <f t="shared" si="2"/>
        <v>331.38900000000001</v>
      </c>
      <c r="L44" s="426">
        <f t="shared" si="2"/>
        <v>473.04</v>
      </c>
      <c r="M44" s="427">
        <f t="shared" si="2"/>
        <v>247.626</v>
      </c>
      <c r="N44" s="426">
        <f t="shared" si="2"/>
        <v>269.97300000000001</v>
      </c>
      <c r="O44" s="427">
        <f t="shared" si="2"/>
        <v>251.172</v>
      </c>
      <c r="P44" s="426">
        <f t="shared" si="2"/>
        <v>247.626</v>
      </c>
      <c r="Q44" s="427">
        <f t="shared" si="2"/>
        <v>205.27200000000002</v>
      </c>
      <c r="R44" s="585">
        <f t="shared" si="2"/>
        <v>235.809</v>
      </c>
    </row>
    <row r="45" spans="1:18" ht="11.45" customHeight="1" thickBot="1">
      <c r="A45" s="381"/>
      <c r="B45" s="433">
        <f t="shared" si="3"/>
        <v>10</v>
      </c>
      <c r="C45" s="434">
        <f t="shared" si="2"/>
        <v>171.41400000000002</v>
      </c>
      <c r="D45" s="435">
        <f t="shared" si="2"/>
        <v>116.31600000000002</v>
      </c>
      <c r="E45" s="436">
        <f t="shared" si="2"/>
        <v>257.04000000000002</v>
      </c>
      <c r="F45" s="435">
        <f t="shared" si="2"/>
        <v>226.71899999999999</v>
      </c>
      <c r="G45" s="436">
        <f t="shared" si="2"/>
        <v>316.38600000000002</v>
      </c>
      <c r="H45" s="435">
        <f t="shared" si="2"/>
        <v>254.745</v>
      </c>
      <c r="I45" s="436">
        <f t="shared" si="2"/>
        <v>494.04600000000005</v>
      </c>
      <c r="J45" s="435">
        <f t="shared" si="2"/>
        <v>291.16800000000001</v>
      </c>
      <c r="K45" s="436">
        <f t="shared" si="2"/>
        <v>355.36500000000001</v>
      </c>
      <c r="L45" s="435">
        <f t="shared" si="2"/>
        <v>513.93600000000004</v>
      </c>
      <c r="M45" s="436">
        <f t="shared" si="2"/>
        <v>255.96000000000004</v>
      </c>
      <c r="N45" s="435">
        <f t="shared" si="2"/>
        <v>285.20100000000002</v>
      </c>
      <c r="O45" s="436">
        <f t="shared" si="2"/>
        <v>262.83600000000001</v>
      </c>
      <c r="P45" s="435">
        <f t="shared" si="2"/>
        <v>255.96000000000004</v>
      </c>
      <c r="Q45" s="436">
        <f t="shared" si="2"/>
        <v>217.92600000000002</v>
      </c>
      <c r="R45" s="588">
        <f t="shared" si="2"/>
        <v>239.33700000000002</v>
      </c>
    </row>
    <row r="46" spans="1:18" ht="8.25" customHeight="1">
      <c r="A46" s="381"/>
      <c r="B46" s="381"/>
      <c r="C46" s="381"/>
      <c r="D46" s="381"/>
      <c r="E46" s="381"/>
      <c r="F46" s="381"/>
      <c r="G46" s="381"/>
      <c r="H46" s="381"/>
      <c r="I46" s="381"/>
      <c r="J46" s="381"/>
      <c r="K46" s="381"/>
      <c r="L46" s="381"/>
      <c r="M46" s="381"/>
      <c r="N46" s="381"/>
      <c r="O46" s="381"/>
      <c r="P46" s="381"/>
      <c r="Q46" s="381"/>
      <c r="R46" s="381"/>
    </row>
    <row r="47" spans="1:18">
      <c r="A47" s="299"/>
      <c r="B47" s="381"/>
      <c r="C47" s="381"/>
      <c r="D47" s="381"/>
      <c r="E47" s="381"/>
      <c r="F47" s="381"/>
      <c r="G47" s="381"/>
      <c r="H47" s="381"/>
      <c r="I47" s="381"/>
      <c r="J47" s="381"/>
      <c r="K47" s="381"/>
      <c r="L47" s="381"/>
      <c r="M47" s="381"/>
      <c r="N47" s="381"/>
      <c r="O47" s="381"/>
      <c r="P47" s="381"/>
      <c r="Q47" s="381"/>
      <c r="R47" s="381"/>
    </row>
    <row r="48" spans="1:18" ht="12.75" customHeight="1" thickBot="1">
      <c r="A48" s="381"/>
      <c r="B48" s="438" t="s">
        <v>765</v>
      </c>
      <c r="C48" s="405"/>
      <c r="D48" s="439"/>
      <c r="E48" s="381"/>
      <c r="F48" s="405"/>
      <c r="G48" s="381"/>
      <c r="H48" s="381"/>
      <c r="I48" s="381"/>
      <c r="J48" s="381"/>
      <c r="K48" s="381"/>
      <c r="L48" s="381"/>
      <c r="M48" s="381"/>
      <c r="N48" s="381"/>
      <c r="O48" s="381"/>
      <c r="P48" s="381"/>
      <c r="Q48" s="381"/>
      <c r="R48" s="381"/>
    </row>
    <row r="49" spans="1:20" ht="15.75" thickBot="1">
      <c r="A49" s="439"/>
      <c r="B49" s="440"/>
      <c r="C49" s="407" t="s">
        <v>5</v>
      </c>
      <c r="D49" s="408"/>
      <c r="E49" s="408"/>
      <c r="F49" s="408"/>
      <c r="G49" s="408"/>
      <c r="H49" s="408"/>
      <c r="I49" s="408"/>
      <c r="J49" s="408"/>
      <c r="K49" s="408"/>
      <c r="L49" s="408"/>
      <c r="M49" s="408"/>
      <c r="N49" s="408"/>
      <c r="O49" s="408"/>
      <c r="P49" s="408"/>
      <c r="Q49" s="408"/>
      <c r="R49" s="409"/>
      <c r="S49" s="299"/>
      <c r="T49" s="299"/>
    </row>
    <row r="50" spans="1:20" ht="15.75" thickBot="1">
      <c r="A50" s="439"/>
      <c r="B50" s="410"/>
      <c r="C50" s="630">
        <f t="shared" ref="C50:R50" si="4">+C34</f>
        <v>91</v>
      </c>
      <c r="D50" s="631">
        <f t="shared" si="4"/>
        <v>94</v>
      </c>
      <c r="E50" s="632">
        <f t="shared" si="4"/>
        <v>951</v>
      </c>
      <c r="F50" s="631">
        <f t="shared" si="4"/>
        <v>952</v>
      </c>
      <c r="G50" s="632">
        <f t="shared" si="4"/>
        <v>953</v>
      </c>
      <c r="H50" s="631">
        <f t="shared" si="4"/>
        <v>954</v>
      </c>
      <c r="I50" s="632">
        <f t="shared" si="4"/>
        <v>955</v>
      </c>
      <c r="J50" s="631">
        <f t="shared" si="4"/>
        <v>956</v>
      </c>
      <c r="K50" s="632">
        <f t="shared" si="4"/>
        <v>957</v>
      </c>
      <c r="L50" s="631">
        <f t="shared" si="4"/>
        <v>958</v>
      </c>
      <c r="M50" s="632">
        <f t="shared" si="4"/>
        <v>959</v>
      </c>
      <c r="N50" s="631">
        <v>961</v>
      </c>
      <c r="O50" s="632">
        <f t="shared" si="4"/>
        <v>962</v>
      </c>
      <c r="P50" s="631">
        <v>963</v>
      </c>
      <c r="Q50" s="632">
        <f t="shared" si="4"/>
        <v>970</v>
      </c>
      <c r="R50" s="633">
        <f t="shared" si="4"/>
        <v>971</v>
      </c>
      <c r="S50" s="299"/>
      <c r="T50" s="299"/>
    </row>
    <row r="51" spans="1:20">
      <c r="A51" s="439"/>
      <c r="B51" s="417">
        <v>1</v>
      </c>
      <c r="C51" s="441">
        <f>MAX((1-C$11)*C155,C$155*(1-C$17))</f>
        <v>86.201999999999998</v>
      </c>
      <c r="D51" s="442">
        <f t="shared" ref="D51:R51" si="5">MAX((1-D$11)*D155,D$155*(1-D$17))</f>
        <v>63.917999999999999</v>
      </c>
      <c r="E51" s="443">
        <f t="shared" si="5"/>
        <v>146.90699999999998</v>
      </c>
      <c r="F51" s="442">
        <f t="shared" si="5"/>
        <v>103.14000000000001</v>
      </c>
      <c r="G51" s="443">
        <f t="shared" si="5"/>
        <v>158.87700000000001</v>
      </c>
      <c r="H51" s="442">
        <f t="shared" si="5"/>
        <v>120.357</v>
      </c>
      <c r="I51" s="443">
        <f t="shared" si="5"/>
        <v>180.71099999999998</v>
      </c>
      <c r="J51" s="442">
        <f t="shared" si="5"/>
        <v>113.634</v>
      </c>
      <c r="K51" s="443">
        <f t="shared" si="5"/>
        <v>152.62200000000001</v>
      </c>
      <c r="L51" s="442">
        <f t="shared" si="5"/>
        <v>170.37</v>
      </c>
      <c r="M51" s="443">
        <f t="shared" si="5"/>
        <v>121.85100000000001</v>
      </c>
      <c r="N51" s="442">
        <f t="shared" si="5"/>
        <v>131.96700000000001</v>
      </c>
      <c r="O51" s="443">
        <f t="shared" si="5"/>
        <v>112.527</v>
      </c>
      <c r="P51" s="442">
        <f t="shared" si="5"/>
        <v>121.85100000000001</v>
      </c>
      <c r="Q51" s="443">
        <f t="shared" si="5"/>
        <v>96.057000000000002</v>
      </c>
      <c r="R51" s="634">
        <f t="shared" si="5"/>
        <v>102.63600000000001</v>
      </c>
      <c r="S51" s="299"/>
      <c r="T51" s="635"/>
    </row>
    <row r="52" spans="1:20" ht="11.45" customHeight="1">
      <c r="A52" s="439"/>
      <c r="B52" s="417">
        <f t="shared" ref="B52:B90" si="6">+B51+1</f>
        <v>2</v>
      </c>
      <c r="C52" s="425">
        <f t="shared" ref="C52:R67" si="7">MAX((1-C$11)*C156,C$155*(1-C$17))</f>
        <v>97.569000000000003</v>
      </c>
      <c r="D52" s="426">
        <f t="shared" si="7"/>
        <v>71.640000000000015</v>
      </c>
      <c r="E52" s="427">
        <f t="shared" si="7"/>
        <v>167.625</v>
      </c>
      <c r="F52" s="426">
        <f t="shared" si="7"/>
        <v>123.60600000000001</v>
      </c>
      <c r="G52" s="427">
        <f t="shared" si="7"/>
        <v>181.62900000000002</v>
      </c>
      <c r="H52" s="426">
        <f t="shared" si="7"/>
        <v>141.07500000000002</v>
      </c>
      <c r="I52" s="427">
        <f t="shared" si="7"/>
        <v>216.23400000000001</v>
      </c>
      <c r="J52" s="426">
        <f t="shared" si="7"/>
        <v>136.32300000000001</v>
      </c>
      <c r="K52" s="427">
        <f t="shared" si="7"/>
        <v>177.90300000000002</v>
      </c>
      <c r="L52" s="426">
        <f t="shared" si="7"/>
        <v>205.14600000000002</v>
      </c>
      <c r="M52" s="427">
        <f t="shared" si="7"/>
        <v>139.04100000000003</v>
      </c>
      <c r="N52" s="426">
        <f t="shared" si="7"/>
        <v>154.73700000000002</v>
      </c>
      <c r="O52" s="427">
        <f t="shared" si="7"/>
        <v>129.80699999999999</v>
      </c>
      <c r="P52" s="426">
        <f t="shared" si="7"/>
        <v>140.16600000000003</v>
      </c>
      <c r="Q52" s="427">
        <f t="shared" si="7"/>
        <v>115.533</v>
      </c>
      <c r="R52" s="585">
        <f t="shared" si="7"/>
        <v>119.05200000000001</v>
      </c>
      <c r="S52" s="299"/>
      <c r="T52" s="299"/>
    </row>
    <row r="53" spans="1:20" ht="11.45" customHeight="1">
      <c r="A53" s="439"/>
      <c r="B53" s="417">
        <f t="shared" si="6"/>
        <v>3</v>
      </c>
      <c r="C53" s="425">
        <f t="shared" si="7"/>
        <v>108.783</v>
      </c>
      <c r="D53" s="426">
        <f t="shared" si="7"/>
        <v>80.064000000000007</v>
      </c>
      <c r="E53" s="427">
        <f t="shared" si="7"/>
        <v>183.95100000000002</v>
      </c>
      <c r="F53" s="426">
        <f t="shared" si="7"/>
        <v>138.042</v>
      </c>
      <c r="G53" s="427">
        <f t="shared" si="7"/>
        <v>200.41200000000001</v>
      </c>
      <c r="H53" s="426">
        <f t="shared" si="7"/>
        <v>163.05300000000003</v>
      </c>
      <c r="I53" s="427">
        <f t="shared" si="7"/>
        <v>262.18799999999999</v>
      </c>
      <c r="J53" s="426">
        <f t="shared" si="7"/>
        <v>156.68100000000001</v>
      </c>
      <c r="K53" s="427">
        <f t="shared" si="7"/>
        <v>212.76900000000001</v>
      </c>
      <c r="L53" s="426">
        <f t="shared" si="7"/>
        <v>254.71799999999999</v>
      </c>
      <c r="M53" s="427">
        <f t="shared" si="7"/>
        <v>162.036</v>
      </c>
      <c r="N53" s="426">
        <f t="shared" si="7"/>
        <v>174.72600000000003</v>
      </c>
      <c r="O53" s="427">
        <f t="shared" si="7"/>
        <v>147.53700000000001</v>
      </c>
      <c r="P53" s="426">
        <f t="shared" si="7"/>
        <v>162.036</v>
      </c>
      <c r="Q53" s="427">
        <f t="shared" si="7"/>
        <v>128.82600000000002</v>
      </c>
      <c r="R53" s="585">
        <f t="shared" si="7"/>
        <v>135.99</v>
      </c>
      <c r="S53" s="299"/>
      <c r="T53" s="299"/>
    </row>
    <row r="54" spans="1:20" ht="11.45" customHeight="1">
      <c r="A54" s="439"/>
      <c r="B54" s="417">
        <f t="shared" si="6"/>
        <v>4</v>
      </c>
      <c r="C54" s="425">
        <f t="shared" si="7"/>
        <v>119.32200000000002</v>
      </c>
      <c r="D54" s="426">
        <f t="shared" si="7"/>
        <v>86.616000000000014</v>
      </c>
      <c r="E54" s="427">
        <f t="shared" si="7"/>
        <v>205.947</v>
      </c>
      <c r="F54" s="426">
        <f t="shared" si="7"/>
        <v>152.298</v>
      </c>
      <c r="G54" s="427">
        <f t="shared" si="7"/>
        <v>229.74300000000002</v>
      </c>
      <c r="H54" s="426">
        <f t="shared" si="7"/>
        <v>186.435</v>
      </c>
      <c r="I54" s="427">
        <f t="shared" si="7"/>
        <v>302.31900000000002</v>
      </c>
      <c r="J54" s="426">
        <f t="shared" si="7"/>
        <v>180.24300000000002</v>
      </c>
      <c r="K54" s="427">
        <f t="shared" si="7"/>
        <v>245.05200000000002</v>
      </c>
      <c r="L54" s="426">
        <f t="shared" si="7"/>
        <v>293.553</v>
      </c>
      <c r="M54" s="427">
        <f t="shared" si="7"/>
        <v>178.77600000000001</v>
      </c>
      <c r="N54" s="426">
        <f t="shared" si="7"/>
        <v>194.589</v>
      </c>
      <c r="O54" s="427">
        <f t="shared" si="7"/>
        <v>164.952</v>
      </c>
      <c r="P54" s="426">
        <f t="shared" si="7"/>
        <v>178.77600000000001</v>
      </c>
      <c r="Q54" s="427">
        <f t="shared" si="7"/>
        <v>142.36200000000002</v>
      </c>
      <c r="R54" s="585">
        <f t="shared" si="7"/>
        <v>153.9</v>
      </c>
      <c r="S54" s="299"/>
      <c r="T54" s="299"/>
    </row>
    <row r="55" spans="1:20" ht="11.45" customHeight="1">
      <c r="A55" s="439"/>
      <c r="B55" s="448">
        <f t="shared" si="6"/>
        <v>5</v>
      </c>
      <c r="C55" s="429">
        <f t="shared" si="7"/>
        <v>129.87</v>
      </c>
      <c r="D55" s="430">
        <f t="shared" si="7"/>
        <v>93.698999999999998</v>
      </c>
      <c r="E55" s="431">
        <f t="shared" si="7"/>
        <v>223.46099999999998</v>
      </c>
      <c r="F55" s="430">
        <f t="shared" si="7"/>
        <v>166.80600000000001</v>
      </c>
      <c r="G55" s="431">
        <f t="shared" si="7"/>
        <v>248.16600000000003</v>
      </c>
      <c r="H55" s="430">
        <f t="shared" si="7"/>
        <v>205.67699999999999</v>
      </c>
      <c r="I55" s="431">
        <f t="shared" si="7"/>
        <v>342.26100000000002</v>
      </c>
      <c r="J55" s="430">
        <f t="shared" si="7"/>
        <v>204.714</v>
      </c>
      <c r="K55" s="431">
        <f t="shared" si="7"/>
        <v>269.86500000000001</v>
      </c>
      <c r="L55" s="430">
        <f t="shared" si="7"/>
        <v>326.22300000000001</v>
      </c>
      <c r="M55" s="431">
        <f t="shared" si="7"/>
        <v>195.20100000000002</v>
      </c>
      <c r="N55" s="430">
        <f t="shared" si="7"/>
        <v>214.63200000000003</v>
      </c>
      <c r="O55" s="431">
        <f t="shared" si="7"/>
        <v>181.125</v>
      </c>
      <c r="P55" s="430">
        <f t="shared" si="7"/>
        <v>195.20100000000002</v>
      </c>
      <c r="Q55" s="431">
        <f t="shared" si="7"/>
        <v>155.637</v>
      </c>
      <c r="R55" s="587">
        <f t="shared" si="7"/>
        <v>174.30300000000003</v>
      </c>
      <c r="S55" s="299"/>
      <c r="T55" s="299"/>
    </row>
    <row r="56" spans="1:20" ht="11.45" customHeight="1">
      <c r="A56" s="439"/>
      <c r="B56" s="417">
        <f t="shared" si="6"/>
        <v>6</v>
      </c>
      <c r="C56" s="425">
        <f t="shared" si="7"/>
        <v>140.87700000000001</v>
      </c>
      <c r="D56" s="426">
        <f t="shared" si="7"/>
        <v>99.738000000000014</v>
      </c>
      <c r="E56" s="427">
        <f t="shared" si="7"/>
        <v>238.02300000000002</v>
      </c>
      <c r="F56" s="426">
        <f t="shared" si="7"/>
        <v>179.244</v>
      </c>
      <c r="G56" s="427">
        <f t="shared" si="7"/>
        <v>264.05099999999999</v>
      </c>
      <c r="H56" s="426">
        <f t="shared" si="7"/>
        <v>226.53900000000002</v>
      </c>
      <c r="I56" s="427">
        <f t="shared" si="7"/>
        <v>380.46600000000001</v>
      </c>
      <c r="J56" s="426">
        <f t="shared" si="7"/>
        <v>226.41300000000001</v>
      </c>
      <c r="K56" s="427">
        <f t="shared" si="7"/>
        <v>292.17599999999999</v>
      </c>
      <c r="L56" s="426">
        <f t="shared" si="7"/>
        <v>362.637</v>
      </c>
      <c r="M56" s="427">
        <f t="shared" si="7"/>
        <v>211.608</v>
      </c>
      <c r="N56" s="426">
        <f t="shared" si="7"/>
        <v>230.57999999999998</v>
      </c>
      <c r="O56" s="427">
        <f t="shared" si="7"/>
        <v>199.70100000000002</v>
      </c>
      <c r="P56" s="426">
        <f t="shared" si="7"/>
        <v>211.608</v>
      </c>
      <c r="Q56" s="427">
        <f t="shared" si="7"/>
        <v>171.43199999999999</v>
      </c>
      <c r="R56" s="585">
        <f t="shared" si="7"/>
        <v>188.79300000000001</v>
      </c>
      <c r="S56" s="299"/>
      <c r="T56" s="299"/>
    </row>
    <row r="57" spans="1:20" ht="11.45" customHeight="1">
      <c r="A57" s="439"/>
      <c r="B57" s="417">
        <f t="shared" si="6"/>
        <v>7</v>
      </c>
      <c r="C57" s="425">
        <f t="shared" si="7"/>
        <v>147.61800000000002</v>
      </c>
      <c r="D57" s="426">
        <f t="shared" si="7"/>
        <v>106.848</v>
      </c>
      <c r="E57" s="427">
        <f t="shared" si="7"/>
        <v>251.37</v>
      </c>
      <c r="F57" s="426">
        <f t="shared" si="7"/>
        <v>192.96</v>
      </c>
      <c r="G57" s="427">
        <f t="shared" si="7"/>
        <v>279.95400000000001</v>
      </c>
      <c r="H57" s="426">
        <f t="shared" si="7"/>
        <v>247.52700000000004</v>
      </c>
      <c r="I57" s="427">
        <f t="shared" si="7"/>
        <v>419.76900000000001</v>
      </c>
      <c r="J57" s="426">
        <f t="shared" si="7"/>
        <v>248.91300000000001</v>
      </c>
      <c r="K57" s="427">
        <f t="shared" si="7"/>
        <v>314.48700000000002</v>
      </c>
      <c r="L57" s="426">
        <f t="shared" si="7"/>
        <v>407.95200000000006</v>
      </c>
      <c r="M57" s="427">
        <f t="shared" si="7"/>
        <v>225.387</v>
      </c>
      <c r="N57" s="426">
        <f t="shared" si="7"/>
        <v>247.68899999999999</v>
      </c>
      <c r="O57" s="427">
        <f t="shared" si="7"/>
        <v>218.16</v>
      </c>
      <c r="P57" s="426">
        <f t="shared" si="7"/>
        <v>225.387</v>
      </c>
      <c r="Q57" s="427">
        <f t="shared" si="7"/>
        <v>181.02600000000001</v>
      </c>
      <c r="R57" s="585">
        <f t="shared" si="7"/>
        <v>206.42400000000001</v>
      </c>
      <c r="S57" s="299"/>
      <c r="T57" s="299"/>
    </row>
    <row r="58" spans="1:20" ht="11.45" customHeight="1">
      <c r="A58" s="439"/>
      <c r="B58" s="417">
        <f t="shared" si="6"/>
        <v>8</v>
      </c>
      <c r="C58" s="425">
        <f t="shared" si="7"/>
        <v>157.59900000000002</v>
      </c>
      <c r="D58" s="426">
        <f t="shared" si="7"/>
        <v>110.81700000000001</v>
      </c>
      <c r="E58" s="427">
        <f t="shared" si="7"/>
        <v>264.49200000000002</v>
      </c>
      <c r="F58" s="426">
        <f t="shared" si="7"/>
        <v>207.108</v>
      </c>
      <c r="G58" s="427">
        <f t="shared" si="7"/>
        <v>301.50900000000001</v>
      </c>
      <c r="H58" s="426">
        <f t="shared" si="7"/>
        <v>267.822</v>
      </c>
      <c r="I58" s="427">
        <f t="shared" si="7"/>
        <v>465.678</v>
      </c>
      <c r="J58" s="426">
        <f t="shared" si="7"/>
        <v>268.66800000000001</v>
      </c>
      <c r="K58" s="427">
        <f t="shared" si="7"/>
        <v>337.54500000000002</v>
      </c>
      <c r="L58" s="426">
        <f t="shared" si="7"/>
        <v>443.77199999999999</v>
      </c>
      <c r="M58" s="427">
        <f t="shared" si="7"/>
        <v>240.63300000000001</v>
      </c>
      <c r="N58" s="426">
        <f t="shared" si="7"/>
        <v>272.78100000000006</v>
      </c>
      <c r="O58" s="427">
        <f t="shared" si="7"/>
        <v>236.59200000000001</v>
      </c>
      <c r="P58" s="426">
        <f t="shared" si="7"/>
        <v>240.63300000000001</v>
      </c>
      <c r="Q58" s="427">
        <f t="shared" si="7"/>
        <v>193.761</v>
      </c>
      <c r="R58" s="585">
        <f t="shared" si="7"/>
        <v>221.13900000000001</v>
      </c>
      <c r="S58" s="299"/>
      <c r="T58" s="299"/>
    </row>
    <row r="59" spans="1:20" ht="11.45" customHeight="1">
      <c r="A59" s="439"/>
      <c r="B59" s="417">
        <f t="shared" si="6"/>
        <v>9</v>
      </c>
      <c r="C59" s="425">
        <f t="shared" si="7"/>
        <v>167.364</v>
      </c>
      <c r="D59" s="426">
        <f t="shared" si="7"/>
        <v>116.34300000000002</v>
      </c>
      <c r="E59" s="427">
        <f t="shared" si="7"/>
        <v>276.291</v>
      </c>
      <c r="F59" s="426">
        <f t="shared" si="7"/>
        <v>219.84300000000002</v>
      </c>
      <c r="G59" s="427">
        <f t="shared" si="7"/>
        <v>320.88600000000002</v>
      </c>
      <c r="H59" s="426">
        <f t="shared" si="7"/>
        <v>285.75900000000001</v>
      </c>
      <c r="I59" s="427">
        <f t="shared" si="7"/>
        <v>495.14400000000001</v>
      </c>
      <c r="J59" s="426">
        <f t="shared" si="7"/>
        <v>288.92700000000002</v>
      </c>
      <c r="K59" s="427">
        <f t="shared" si="7"/>
        <v>359.77500000000003</v>
      </c>
      <c r="L59" s="426">
        <f t="shared" si="7"/>
        <v>485.82900000000006</v>
      </c>
      <c r="M59" s="427">
        <f t="shared" si="7"/>
        <v>258.363</v>
      </c>
      <c r="N59" s="426">
        <f t="shared" si="7"/>
        <v>289.94400000000002</v>
      </c>
      <c r="O59" s="427">
        <f t="shared" si="7"/>
        <v>255.06900000000002</v>
      </c>
      <c r="P59" s="426">
        <f t="shared" si="7"/>
        <v>258.363</v>
      </c>
      <c r="Q59" s="427">
        <f t="shared" si="7"/>
        <v>208.44900000000001</v>
      </c>
      <c r="R59" s="585">
        <f t="shared" si="7"/>
        <v>238.77</v>
      </c>
      <c r="S59" s="299"/>
      <c r="T59" s="299"/>
    </row>
    <row r="60" spans="1:20" ht="11.45" customHeight="1">
      <c r="A60" s="439"/>
      <c r="B60" s="448">
        <f t="shared" si="6"/>
        <v>10</v>
      </c>
      <c r="C60" s="429">
        <f t="shared" si="7"/>
        <v>177.74100000000001</v>
      </c>
      <c r="D60" s="430">
        <f t="shared" si="7"/>
        <v>120.25800000000001</v>
      </c>
      <c r="E60" s="431">
        <f t="shared" si="7"/>
        <v>282.25800000000004</v>
      </c>
      <c r="F60" s="430">
        <f t="shared" si="7"/>
        <v>233.62199999999999</v>
      </c>
      <c r="G60" s="431">
        <f t="shared" si="7"/>
        <v>341.32499999999999</v>
      </c>
      <c r="H60" s="430">
        <f t="shared" si="7"/>
        <v>287.73</v>
      </c>
      <c r="I60" s="431">
        <f t="shared" si="7"/>
        <v>506.93400000000003</v>
      </c>
      <c r="J60" s="430">
        <f t="shared" si="7"/>
        <v>300.16800000000001</v>
      </c>
      <c r="K60" s="431">
        <f t="shared" si="7"/>
        <v>384.28200000000004</v>
      </c>
      <c r="L60" s="430">
        <f t="shared" si="7"/>
        <v>532.87200000000007</v>
      </c>
      <c r="M60" s="431">
        <f t="shared" si="7"/>
        <v>266.733</v>
      </c>
      <c r="N60" s="430">
        <f t="shared" si="7"/>
        <v>301.05</v>
      </c>
      <c r="O60" s="431">
        <f t="shared" si="7"/>
        <v>271.15200000000004</v>
      </c>
      <c r="P60" s="430">
        <f t="shared" si="7"/>
        <v>266.733</v>
      </c>
      <c r="Q60" s="431">
        <f t="shared" si="7"/>
        <v>219.16800000000001</v>
      </c>
      <c r="R60" s="587">
        <f t="shared" si="7"/>
        <v>242.316</v>
      </c>
      <c r="S60" s="299"/>
      <c r="T60" s="299"/>
    </row>
    <row r="61" spans="1:20" ht="11.45" customHeight="1">
      <c r="A61" s="439"/>
      <c r="B61" s="417">
        <f t="shared" si="6"/>
        <v>11</v>
      </c>
      <c r="C61" s="425">
        <f t="shared" si="7"/>
        <v>187.947</v>
      </c>
      <c r="D61" s="426">
        <f t="shared" si="7"/>
        <v>123.435</v>
      </c>
      <c r="E61" s="427">
        <f t="shared" si="7"/>
        <v>282.86100000000005</v>
      </c>
      <c r="F61" s="426">
        <f t="shared" si="7"/>
        <v>235.35900000000001</v>
      </c>
      <c r="G61" s="427">
        <f t="shared" si="7"/>
        <v>349.767</v>
      </c>
      <c r="H61" s="426">
        <f t="shared" si="7"/>
        <v>289.8</v>
      </c>
      <c r="I61" s="427">
        <f t="shared" si="7"/>
        <v>517.34700000000009</v>
      </c>
      <c r="J61" s="426">
        <f t="shared" si="7"/>
        <v>302.91300000000001</v>
      </c>
      <c r="K61" s="427">
        <f t="shared" si="7"/>
        <v>405.19800000000004</v>
      </c>
      <c r="L61" s="426">
        <f t="shared" si="7"/>
        <v>534.38400000000001</v>
      </c>
      <c r="M61" s="427">
        <f t="shared" si="7"/>
        <v>267.33600000000001</v>
      </c>
      <c r="N61" s="426">
        <f t="shared" si="7"/>
        <v>311.94000000000005</v>
      </c>
      <c r="O61" s="427">
        <f t="shared" si="7"/>
        <v>272.57400000000001</v>
      </c>
      <c r="P61" s="426">
        <f t="shared" si="7"/>
        <v>267.33600000000001</v>
      </c>
      <c r="Q61" s="427">
        <f t="shared" si="7"/>
        <v>220.66200000000001</v>
      </c>
      <c r="R61" s="585">
        <f t="shared" si="7"/>
        <v>245.43899999999999</v>
      </c>
      <c r="S61" s="299"/>
      <c r="T61" s="299"/>
    </row>
    <row r="62" spans="1:20" ht="11.45" customHeight="1">
      <c r="A62" s="439"/>
      <c r="B62" s="417">
        <f t="shared" si="6"/>
        <v>12</v>
      </c>
      <c r="C62" s="425">
        <f t="shared" si="7"/>
        <v>192.375</v>
      </c>
      <c r="D62" s="426">
        <f t="shared" si="7"/>
        <v>123.70500000000001</v>
      </c>
      <c r="E62" s="427">
        <f t="shared" si="7"/>
        <v>285.04800000000006</v>
      </c>
      <c r="F62" s="426">
        <f t="shared" si="7"/>
        <v>237.10499999999999</v>
      </c>
      <c r="G62" s="427">
        <f t="shared" si="7"/>
        <v>353.916</v>
      </c>
      <c r="H62" s="426">
        <f t="shared" si="7"/>
        <v>297.34199999999998</v>
      </c>
      <c r="I62" s="427">
        <f t="shared" si="7"/>
        <v>523.64700000000005</v>
      </c>
      <c r="J62" s="426">
        <f t="shared" si="7"/>
        <v>305.46000000000004</v>
      </c>
      <c r="K62" s="427">
        <f t="shared" si="7"/>
        <v>418.94100000000003</v>
      </c>
      <c r="L62" s="426">
        <f t="shared" si="7"/>
        <v>542.26800000000003</v>
      </c>
      <c r="M62" s="427">
        <f t="shared" si="7"/>
        <v>269.94600000000003</v>
      </c>
      <c r="N62" s="426">
        <f t="shared" si="7"/>
        <v>314.74800000000005</v>
      </c>
      <c r="O62" s="427">
        <f t="shared" si="7"/>
        <v>281.84400000000005</v>
      </c>
      <c r="P62" s="426">
        <f t="shared" si="7"/>
        <v>273.88799999999998</v>
      </c>
      <c r="Q62" s="427">
        <f t="shared" si="7"/>
        <v>228.15</v>
      </c>
      <c r="R62" s="585">
        <f t="shared" si="7"/>
        <v>247.392</v>
      </c>
      <c r="S62" s="299"/>
      <c r="T62" s="299"/>
    </row>
    <row r="63" spans="1:20" ht="11.45" customHeight="1">
      <c r="A63" s="439"/>
      <c r="B63" s="417">
        <f t="shared" si="6"/>
        <v>13</v>
      </c>
      <c r="C63" s="425">
        <f t="shared" si="7"/>
        <v>202.40100000000001</v>
      </c>
      <c r="D63" s="426">
        <f t="shared" si="7"/>
        <v>140.40899999999999</v>
      </c>
      <c r="E63" s="427">
        <f t="shared" si="7"/>
        <v>327.14100000000002</v>
      </c>
      <c r="F63" s="426">
        <f t="shared" si="7"/>
        <v>271.98</v>
      </c>
      <c r="G63" s="427">
        <f t="shared" si="7"/>
        <v>407.06100000000004</v>
      </c>
      <c r="H63" s="426">
        <f t="shared" si="7"/>
        <v>350.99100000000004</v>
      </c>
      <c r="I63" s="427">
        <f t="shared" si="7"/>
        <v>630.17100000000005</v>
      </c>
      <c r="J63" s="426">
        <f t="shared" si="7"/>
        <v>354.66300000000001</v>
      </c>
      <c r="K63" s="427">
        <f t="shared" si="7"/>
        <v>450.30600000000004</v>
      </c>
      <c r="L63" s="426">
        <f t="shared" si="7"/>
        <v>620.2890000000001</v>
      </c>
      <c r="M63" s="427">
        <f t="shared" si="7"/>
        <v>315.51299999999998</v>
      </c>
      <c r="N63" s="426">
        <f t="shared" si="7"/>
        <v>353.73600000000005</v>
      </c>
      <c r="O63" s="427">
        <f t="shared" si="7"/>
        <v>325.66500000000002</v>
      </c>
      <c r="P63" s="426">
        <f t="shared" si="7"/>
        <v>315.51299999999998</v>
      </c>
      <c r="Q63" s="427">
        <f t="shared" si="7"/>
        <v>254.70000000000002</v>
      </c>
      <c r="R63" s="585">
        <f t="shared" si="7"/>
        <v>280.00800000000004</v>
      </c>
      <c r="S63" s="299"/>
      <c r="T63" s="299"/>
    </row>
    <row r="64" spans="1:20" ht="11.45" customHeight="1">
      <c r="A64" s="439"/>
      <c r="B64" s="417">
        <f t="shared" si="6"/>
        <v>14</v>
      </c>
      <c r="C64" s="425">
        <f t="shared" si="7"/>
        <v>213.67800000000003</v>
      </c>
      <c r="D64" s="426">
        <f t="shared" si="7"/>
        <v>146.31299999999999</v>
      </c>
      <c r="E64" s="427">
        <f t="shared" si="7"/>
        <v>339.291</v>
      </c>
      <c r="F64" s="426">
        <f t="shared" si="7"/>
        <v>284.64299999999997</v>
      </c>
      <c r="G64" s="427">
        <f t="shared" si="7"/>
        <v>417.42</v>
      </c>
      <c r="H64" s="426">
        <f t="shared" si="7"/>
        <v>370.28700000000003</v>
      </c>
      <c r="I64" s="427">
        <f t="shared" si="7"/>
        <v>660.34800000000007</v>
      </c>
      <c r="J64" s="426">
        <f t="shared" si="7"/>
        <v>369.89100000000002</v>
      </c>
      <c r="K64" s="427">
        <f t="shared" si="7"/>
        <v>471.78900000000004</v>
      </c>
      <c r="L64" s="426">
        <f t="shared" si="7"/>
        <v>636.33600000000001</v>
      </c>
      <c r="M64" s="427">
        <f t="shared" si="7"/>
        <v>334.69200000000001</v>
      </c>
      <c r="N64" s="426">
        <f t="shared" si="7"/>
        <v>369.39600000000002</v>
      </c>
      <c r="O64" s="427">
        <f t="shared" si="7"/>
        <v>350.05500000000001</v>
      </c>
      <c r="P64" s="426">
        <f t="shared" si="7"/>
        <v>334.69200000000001</v>
      </c>
      <c r="Q64" s="427">
        <f t="shared" si="7"/>
        <v>263.58300000000003</v>
      </c>
      <c r="R64" s="585">
        <f t="shared" si="7"/>
        <v>296.88300000000004</v>
      </c>
      <c r="S64" s="299"/>
      <c r="T64" s="299"/>
    </row>
    <row r="65" spans="1:18" ht="11.45" customHeight="1">
      <c r="A65" s="439"/>
      <c r="B65" s="448">
        <f t="shared" si="6"/>
        <v>15</v>
      </c>
      <c r="C65" s="429">
        <f t="shared" si="7"/>
        <v>221.10300000000001</v>
      </c>
      <c r="D65" s="430">
        <f t="shared" si="7"/>
        <v>149.55300000000003</v>
      </c>
      <c r="E65" s="431">
        <f t="shared" si="7"/>
        <v>350.19000000000005</v>
      </c>
      <c r="F65" s="430">
        <f t="shared" si="7"/>
        <v>297.31500000000005</v>
      </c>
      <c r="G65" s="431">
        <f t="shared" si="7"/>
        <v>434.49299999999999</v>
      </c>
      <c r="H65" s="430">
        <f t="shared" si="7"/>
        <v>390.52800000000002</v>
      </c>
      <c r="I65" s="431">
        <f t="shared" si="7"/>
        <v>689.85900000000004</v>
      </c>
      <c r="J65" s="430">
        <f t="shared" si="7"/>
        <v>391.93200000000002</v>
      </c>
      <c r="K65" s="431">
        <f t="shared" si="7"/>
        <v>492.79500000000007</v>
      </c>
      <c r="L65" s="430">
        <f t="shared" si="7"/>
        <v>666.9</v>
      </c>
      <c r="M65" s="431">
        <f t="shared" si="7"/>
        <v>348.33600000000001</v>
      </c>
      <c r="N65" s="430">
        <f t="shared" si="7"/>
        <v>386.57700000000006</v>
      </c>
      <c r="O65" s="431">
        <f t="shared" si="7"/>
        <v>368.12700000000001</v>
      </c>
      <c r="P65" s="430">
        <f t="shared" si="7"/>
        <v>348.33600000000001</v>
      </c>
      <c r="Q65" s="431">
        <f t="shared" si="7"/>
        <v>277.89299999999997</v>
      </c>
      <c r="R65" s="587">
        <f t="shared" si="7"/>
        <v>311.41800000000001</v>
      </c>
    </row>
    <row r="66" spans="1:18" ht="11.45" customHeight="1">
      <c r="A66" s="439"/>
      <c r="B66" s="417">
        <f t="shared" si="6"/>
        <v>16</v>
      </c>
      <c r="C66" s="425">
        <f t="shared" si="7"/>
        <v>227.286</v>
      </c>
      <c r="D66" s="426">
        <f t="shared" si="7"/>
        <v>156.67200000000003</v>
      </c>
      <c r="E66" s="427">
        <f t="shared" si="7"/>
        <v>362.36700000000002</v>
      </c>
      <c r="F66" s="426">
        <f t="shared" si="7"/>
        <v>309.46500000000003</v>
      </c>
      <c r="G66" s="427">
        <f t="shared" si="7"/>
        <v>452.29500000000002</v>
      </c>
      <c r="H66" s="426">
        <f t="shared" si="7"/>
        <v>403.30799999999999</v>
      </c>
      <c r="I66" s="427">
        <f t="shared" si="7"/>
        <v>715.72500000000002</v>
      </c>
      <c r="J66" s="426">
        <f t="shared" si="7"/>
        <v>405.09900000000005</v>
      </c>
      <c r="K66" s="427">
        <f t="shared" si="7"/>
        <v>516.66300000000001</v>
      </c>
      <c r="L66" s="426">
        <f t="shared" si="7"/>
        <v>705.0870000000001</v>
      </c>
      <c r="M66" s="427">
        <f t="shared" si="7"/>
        <v>358.83</v>
      </c>
      <c r="N66" s="426">
        <f t="shared" si="7"/>
        <v>393.21900000000005</v>
      </c>
      <c r="O66" s="427">
        <f t="shared" si="7"/>
        <v>390.60899999999998</v>
      </c>
      <c r="P66" s="426">
        <f t="shared" si="7"/>
        <v>358.83</v>
      </c>
      <c r="Q66" s="427">
        <f t="shared" si="7"/>
        <v>289.21500000000003</v>
      </c>
      <c r="R66" s="585">
        <f t="shared" si="7"/>
        <v>329.49900000000002</v>
      </c>
    </row>
    <row r="67" spans="1:18" ht="11.45" customHeight="1">
      <c r="A67" s="439"/>
      <c r="B67" s="417">
        <f t="shared" si="6"/>
        <v>17</v>
      </c>
      <c r="C67" s="425">
        <f t="shared" si="7"/>
        <v>235.31399999999999</v>
      </c>
      <c r="D67" s="426">
        <f t="shared" si="7"/>
        <v>161.685</v>
      </c>
      <c r="E67" s="427">
        <f t="shared" si="7"/>
        <v>373.29300000000001</v>
      </c>
      <c r="F67" s="426">
        <f t="shared" si="7"/>
        <v>321.56100000000004</v>
      </c>
      <c r="G67" s="427">
        <f t="shared" si="7"/>
        <v>470.12400000000002</v>
      </c>
      <c r="H67" s="426">
        <f t="shared" si="7"/>
        <v>421.2</v>
      </c>
      <c r="I67" s="427">
        <f t="shared" si="7"/>
        <v>743.91300000000001</v>
      </c>
      <c r="J67" s="426">
        <f t="shared" si="7"/>
        <v>411.68700000000001</v>
      </c>
      <c r="K67" s="427">
        <f t="shared" si="7"/>
        <v>537.66</v>
      </c>
      <c r="L67" s="426">
        <f t="shared" si="7"/>
        <v>727.70400000000006</v>
      </c>
      <c r="M67" s="427">
        <f t="shared" si="7"/>
        <v>372.75300000000004</v>
      </c>
      <c r="N67" s="426">
        <f t="shared" si="7"/>
        <v>407.68200000000002</v>
      </c>
      <c r="O67" s="427">
        <f t="shared" si="7"/>
        <v>396.18900000000002</v>
      </c>
      <c r="P67" s="426">
        <f t="shared" si="7"/>
        <v>372.75300000000004</v>
      </c>
      <c r="Q67" s="427">
        <f t="shared" si="7"/>
        <v>300.62700000000001</v>
      </c>
      <c r="R67" s="585">
        <f t="shared" ref="R67" si="8">MAX((1-R$11)*R171,R$155*(1-R$17))</f>
        <v>341.44200000000001</v>
      </c>
    </row>
    <row r="68" spans="1:18" ht="11.45" customHeight="1">
      <c r="A68" s="439"/>
      <c r="B68" s="417">
        <f t="shared" si="6"/>
        <v>18</v>
      </c>
      <c r="C68" s="425">
        <f t="shared" ref="C68:R83" si="9">MAX((1-C$11)*C172,C$155*(1-C$17))</f>
        <v>241.99199999999999</v>
      </c>
      <c r="D68" s="426">
        <f t="shared" si="9"/>
        <v>169.40699999999998</v>
      </c>
      <c r="E68" s="427">
        <f t="shared" si="9"/>
        <v>384.22800000000001</v>
      </c>
      <c r="F68" s="426">
        <f t="shared" si="9"/>
        <v>333.71100000000001</v>
      </c>
      <c r="G68" s="427">
        <f t="shared" si="9"/>
        <v>487.94399999999996</v>
      </c>
      <c r="H68" s="426">
        <f t="shared" si="9"/>
        <v>436.06799999999998</v>
      </c>
      <c r="I68" s="427">
        <f t="shared" si="9"/>
        <v>767.82600000000002</v>
      </c>
      <c r="J68" s="426">
        <f t="shared" si="9"/>
        <v>427.47300000000001</v>
      </c>
      <c r="K68" s="427">
        <f t="shared" si="9"/>
        <v>557.68499999999995</v>
      </c>
      <c r="L68" s="426">
        <f t="shared" si="9"/>
        <v>753.45300000000009</v>
      </c>
      <c r="M68" s="427">
        <f t="shared" si="9"/>
        <v>379.73700000000002</v>
      </c>
      <c r="N68" s="426">
        <f t="shared" si="9"/>
        <v>424.87200000000001</v>
      </c>
      <c r="O68" s="427">
        <f t="shared" si="9"/>
        <v>425.637</v>
      </c>
      <c r="P68" s="426">
        <f t="shared" si="9"/>
        <v>379.73700000000002</v>
      </c>
      <c r="Q68" s="427">
        <f t="shared" si="9"/>
        <v>308.97000000000003</v>
      </c>
      <c r="R68" s="585">
        <f t="shared" si="9"/>
        <v>357.69600000000003</v>
      </c>
    </row>
    <row r="69" spans="1:18" ht="11.45" customHeight="1">
      <c r="A69" s="439"/>
      <c r="B69" s="417">
        <f t="shared" si="6"/>
        <v>19</v>
      </c>
      <c r="C69" s="425">
        <f t="shared" si="9"/>
        <v>248.93100000000004</v>
      </c>
      <c r="D69" s="426">
        <f t="shared" si="9"/>
        <v>170.739</v>
      </c>
      <c r="E69" s="427">
        <f t="shared" si="9"/>
        <v>395.17199999999997</v>
      </c>
      <c r="F69" s="426">
        <f t="shared" si="9"/>
        <v>345.85200000000003</v>
      </c>
      <c r="G69" s="427">
        <f t="shared" si="9"/>
        <v>517.39200000000005</v>
      </c>
      <c r="H69" s="426">
        <f t="shared" si="9"/>
        <v>452.44800000000004</v>
      </c>
      <c r="I69" s="427">
        <f t="shared" si="9"/>
        <v>799.77599999999995</v>
      </c>
      <c r="J69" s="426">
        <f t="shared" si="9"/>
        <v>438.48900000000003</v>
      </c>
      <c r="K69" s="427">
        <f t="shared" si="9"/>
        <v>579.19500000000005</v>
      </c>
      <c r="L69" s="426">
        <f t="shared" si="9"/>
        <v>775.99800000000005</v>
      </c>
      <c r="M69" s="427">
        <f t="shared" si="9"/>
        <v>395.11799999999999</v>
      </c>
      <c r="N69" s="426">
        <f t="shared" si="9"/>
        <v>438.15600000000006</v>
      </c>
      <c r="O69" s="427">
        <f t="shared" si="9"/>
        <v>443.66400000000004</v>
      </c>
      <c r="P69" s="426">
        <f t="shared" si="9"/>
        <v>395.11799999999999</v>
      </c>
      <c r="Q69" s="427">
        <f t="shared" si="9"/>
        <v>320.04000000000002</v>
      </c>
      <c r="R69" s="585">
        <f t="shared" si="9"/>
        <v>370.98900000000003</v>
      </c>
    </row>
    <row r="70" spans="1:18" ht="11.45" customHeight="1">
      <c r="A70" s="439"/>
      <c r="B70" s="448">
        <f t="shared" si="6"/>
        <v>20</v>
      </c>
      <c r="C70" s="429">
        <f t="shared" si="9"/>
        <v>256.572</v>
      </c>
      <c r="D70" s="430">
        <f t="shared" si="9"/>
        <v>174.285</v>
      </c>
      <c r="E70" s="431">
        <f t="shared" si="9"/>
        <v>404.649</v>
      </c>
      <c r="F70" s="430">
        <f t="shared" si="9"/>
        <v>357.98399999999998</v>
      </c>
      <c r="G70" s="431">
        <f t="shared" si="9"/>
        <v>523.59299999999996</v>
      </c>
      <c r="H70" s="430">
        <f t="shared" si="9"/>
        <v>464.48100000000005</v>
      </c>
      <c r="I70" s="431">
        <f t="shared" si="9"/>
        <v>819.95400000000006</v>
      </c>
      <c r="J70" s="430">
        <f t="shared" si="9"/>
        <v>449.49599999999998</v>
      </c>
      <c r="K70" s="431">
        <f t="shared" si="9"/>
        <v>594.54000000000008</v>
      </c>
      <c r="L70" s="430">
        <f t="shared" si="9"/>
        <v>784.06200000000013</v>
      </c>
      <c r="M70" s="431">
        <f t="shared" si="9"/>
        <v>402.858</v>
      </c>
      <c r="N70" s="430">
        <f t="shared" si="9"/>
        <v>453.73500000000001</v>
      </c>
      <c r="O70" s="431">
        <f t="shared" si="9"/>
        <v>463.392</v>
      </c>
      <c r="P70" s="430">
        <f t="shared" si="9"/>
        <v>402.858</v>
      </c>
      <c r="Q70" s="431">
        <f t="shared" si="9"/>
        <v>331.34400000000005</v>
      </c>
      <c r="R70" s="587">
        <f t="shared" si="9"/>
        <v>385.53300000000002</v>
      </c>
    </row>
    <row r="71" spans="1:18" ht="11.45" customHeight="1">
      <c r="A71" s="439"/>
      <c r="B71" s="417">
        <f t="shared" si="6"/>
        <v>21</v>
      </c>
      <c r="C71" s="425">
        <f t="shared" si="9"/>
        <v>261.44100000000003</v>
      </c>
      <c r="D71" s="426">
        <f t="shared" si="9"/>
        <v>179.21700000000001</v>
      </c>
      <c r="E71" s="427">
        <f t="shared" si="9"/>
        <v>411.34500000000003</v>
      </c>
      <c r="F71" s="426">
        <f t="shared" si="9"/>
        <v>369.99</v>
      </c>
      <c r="G71" s="427">
        <f t="shared" si="9"/>
        <v>553.86900000000003</v>
      </c>
      <c r="H71" s="426">
        <f t="shared" si="9"/>
        <v>469.08000000000004</v>
      </c>
      <c r="I71" s="427">
        <f t="shared" si="9"/>
        <v>820.31400000000008</v>
      </c>
      <c r="J71" s="426">
        <f t="shared" si="9"/>
        <v>454.82400000000001</v>
      </c>
      <c r="K71" s="427">
        <f t="shared" si="9"/>
        <v>620.21699999999998</v>
      </c>
      <c r="L71" s="426">
        <f t="shared" si="9"/>
        <v>827.36099999999999</v>
      </c>
      <c r="M71" s="427">
        <f t="shared" si="9"/>
        <v>411.13799999999998</v>
      </c>
      <c r="N71" s="426">
        <f t="shared" si="9"/>
        <v>455.94900000000001</v>
      </c>
      <c r="O71" s="427">
        <f t="shared" si="9"/>
        <v>479.21400000000006</v>
      </c>
      <c r="P71" s="426">
        <f t="shared" si="9"/>
        <v>411.13799999999998</v>
      </c>
      <c r="Q71" s="427">
        <f t="shared" si="9"/>
        <v>345.483</v>
      </c>
      <c r="R71" s="585">
        <f t="shared" si="9"/>
        <v>391.61700000000002</v>
      </c>
    </row>
    <row r="72" spans="1:18" ht="11.45" customHeight="1">
      <c r="A72" s="439"/>
      <c r="B72" s="417">
        <f t="shared" si="6"/>
        <v>22</v>
      </c>
      <c r="C72" s="425">
        <f t="shared" si="9"/>
        <v>267.858</v>
      </c>
      <c r="D72" s="426">
        <f t="shared" si="9"/>
        <v>182.87100000000001</v>
      </c>
      <c r="E72" s="427">
        <f t="shared" si="9"/>
        <v>414.80099999999999</v>
      </c>
      <c r="F72" s="426">
        <f t="shared" si="9"/>
        <v>379.53</v>
      </c>
      <c r="G72" s="427">
        <f t="shared" si="9"/>
        <v>559.24199999999996</v>
      </c>
      <c r="H72" s="426">
        <f t="shared" si="9"/>
        <v>469.49399999999997</v>
      </c>
      <c r="I72" s="427">
        <f t="shared" si="9"/>
        <v>821.73599999999999</v>
      </c>
      <c r="J72" s="426">
        <f t="shared" si="9"/>
        <v>458.01900000000001</v>
      </c>
      <c r="K72" s="427">
        <f t="shared" si="9"/>
        <v>640.9620000000001</v>
      </c>
      <c r="L72" s="426">
        <f t="shared" si="9"/>
        <v>840.23099999999999</v>
      </c>
      <c r="M72" s="427">
        <f t="shared" si="9"/>
        <v>411.38100000000003</v>
      </c>
      <c r="N72" s="426">
        <f t="shared" si="9"/>
        <v>458.19000000000005</v>
      </c>
      <c r="O72" s="427">
        <f t="shared" si="9"/>
        <v>485.15400000000005</v>
      </c>
      <c r="P72" s="426">
        <f t="shared" si="9"/>
        <v>411.38100000000003</v>
      </c>
      <c r="Q72" s="427">
        <f t="shared" si="9"/>
        <v>354.49200000000002</v>
      </c>
      <c r="R72" s="585">
        <f t="shared" si="9"/>
        <v>393.14699999999999</v>
      </c>
    </row>
    <row r="73" spans="1:18" ht="11.45" customHeight="1">
      <c r="A73" s="439"/>
      <c r="B73" s="417">
        <f t="shared" si="6"/>
        <v>23</v>
      </c>
      <c r="C73" s="425">
        <f t="shared" si="9"/>
        <v>274.20300000000003</v>
      </c>
      <c r="D73" s="426">
        <f t="shared" si="9"/>
        <v>183.23099999999999</v>
      </c>
      <c r="E73" s="427">
        <f t="shared" si="9"/>
        <v>415.02600000000001</v>
      </c>
      <c r="F73" s="426">
        <f t="shared" si="9"/>
        <v>380.07</v>
      </c>
      <c r="G73" s="427">
        <f t="shared" si="9"/>
        <v>571.90500000000009</v>
      </c>
      <c r="H73" s="426">
        <f t="shared" si="9"/>
        <v>469.99800000000005</v>
      </c>
      <c r="I73" s="427">
        <f t="shared" si="9"/>
        <v>824.60700000000008</v>
      </c>
      <c r="J73" s="426">
        <f t="shared" si="9"/>
        <v>461.94299999999998</v>
      </c>
      <c r="K73" s="427">
        <f t="shared" si="9"/>
        <v>656.69399999999996</v>
      </c>
      <c r="L73" s="426">
        <f t="shared" si="9"/>
        <v>840.74400000000003</v>
      </c>
      <c r="M73" s="427">
        <f t="shared" si="9"/>
        <v>431.70300000000003</v>
      </c>
      <c r="N73" s="426">
        <f t="shared" si="9"/>
        <v>467.86500000000001</v>
      </c>
      <c r="O73" s="427">
        <f t="shared" si="9"/>
        <v>485.46</v>
      </c>
      <c r="P73" s="426">
        <f t="shared" si="9"/>
        <v>431.70300000000003</v>
      </c>
      <c r="Q73" s="427">
        <f t="shared" si="9"/>
        <v>354.88799999999998</v>
      </c>
      <c r="R73" s="585">
        <f t="shared" si="9"/>
        <v>403.27199999999999</v>
      </c>
    </row>
    <row r="74" spans="1:18" ht="11.45" customHeight="1">
      <c r="A74" s="439"/>
      <c r="B74" s="417">
        <f t="shared" si="6"/>
        <v>24</v>
      </c>
      <c r="C74" s="425">
        <f t="shared" si="9"/>
        <v>277.90200000000004</v>
      </c>
      <c r="D74" s="426">
        <f t="shared" si="9"/>
        <v>183.45600000000002</v>
      </c>
      <c r="E74" s="427">
        <f t="shared" si="9"/>
        <v>415.25099999999998</v>
      </c>
      <c r="F74" s="426">
        <f t="shared" si="9"/>
        <v>380.709</v>
      </c>
      <c r="G74" s="427">
        <f t="shared" si="9"/>
        <v>573.17399999999998</v>
      </c>
      <c r="H74" s="426">
        <f t="shared" si="9"/>
        <v>472.851</v>
      </c>
      <c r="I74" s="427">
        <f t="shared" si="9"/>
        <v>824.92200000000003</v>
      </c>
      <c r="J74" s="426">
        <f t="shared" si="9"/>
        <v>462.40199999999999</v>
      </c>
      <c r="K74" s="427">
        <f t="shared" si="9"/>
        <v>677.07900000000006</v>
      </c>
      <c r="L74" s="426">
        <f t="shared" si="9"/>
        <v>841.30200000000002</v>
      </c>
      <c r="M74" s="427">
        <f t="shared" si="9"/>
        <v>431.94600000000003</v>
      </c>
      <c r="N74" s="426">
        <f t="shared" si="9"/>
        <v>469.53900000000004</v>
      </c>
      <c r="O74" s="427">
        <f t="shared" si="9"/>
        <v>487.45800000000003</v>
      </c>
      <c r="P74" s="426">
        <f t="shared" si="9"/>
        <v>431.94600000000003</v>
      </c>
      <c r="Q74" s="427">
        <f t="shared" si="9"/>
        <v>363.93299999999999</v>
      </c>
      <c r="R74" s="585">
        <f t="shared" si="9"/>
        <v>414.76500000000004</v>
      </c>
    </row>
    <row r="75" spans="1:18" ht="11.45" customHeight="1">
      <c r="A75" s="439"/>
      <c r="B75" s="448">
        <f t="shared" si="6"/>
        <v>25</v>
      </c>
      <c r="C75" s="429">
        <f t="shared" si="9"/>
        <v>279.39600000000002</v>
      </c>
      <c r="D75" s="430">
        <f t="shared" si="9"/>
        <v>185.19300000000001</v>
      </c>
      <c r="E75" s="431">
        <f t="shared" si="9"/>
        <v>417.91500000000002</v>
      </c>
      <c r="F75" s="430">
        <f t="shared" si="9"/>
        <v>382.81500000000005</v>
      </c>
      <c r="G75" s="431">
        <f t="shared" si="9"/>
        <v>577.76400000000001</v>
      </c>
      <c r="H75" s="430">
        <f t="shared" si="9"/>
        <v>485.76600000000002</v>
      </c>
      <c r="I75" s="431">
        <f t="shared" si="9"/>
        <v>831.14100000000008</v>
      </c>
      <c r="J75" s="430">
        <f t="shared" si="9"/>
        <v>465.48900000000003</v>
      </c>
      <c r="K75" s="431">
        <f t="shared" si="9"/>
        <v>685.827</v>
      </c>
      <c r="L75" s="430">
        <f t="shared" si="9"/>
        <v>860.46300000000008</v>
      </c>
      <c r="M75" s="431">
        <f t="shared" si="9"/>
        <v>435.24</v>
      </c>
      <c r="N75" s="430">
        <f t="shared" si="9"/>
        <v>472.84199999999998</v>
      </c>
      <c r="O75" s="431">
        <f t="shared" si="9"/>
        <v>498.89700000000005</v>
      </c>
      <c r="P75" s="430">
        <f t="shared" si="9"/>
        <v>436.86900000000003</v>
      </c>
      <c r="Q75" s="431">
        <f t="shared" si="9"/>
        <v>365.53500000000003</v>
      </c>
      <c r="R75" s="587">
        <f t="shared" si="9"/>
        <v>417.03300000000002</v>
      </c>
    </row>
    <row r="76" spans="1:18" ht="11.45" customHeight="1">
      <c r="A76" s="439"/>
      <c r="B76" s="417">
        <f t="shared" si="6"/>
        <v>26</v>
      </c>
      <c r="C76" s="425">
        <f t="shared" si="9"/>
        <v>291.18600000000004</v>
      </c>
      <c r="D76" s="426">
        <f t="shared" si="9"/>
        <v>206.84700000000001</v>
      </c>
      <c r="E76" s="427">
        <f t="shared" si="9"/>
        <v>468.96300000000008</v>
      </c>
      <c r="F76" s="426">
        <f t="shared" si="9"/>
        <v>421.33500000000004</v>
      </c>
      <c r="G76" s="427">
        <f t="shared" si="9"/>
        <v>627.71400000000006</v>
      </c>
      <c r="H76" s="426">
        <f t="shared" si="9"/>
        <v>560.38499999999999</v>
      </c>
      <c r="I76" s="427">
        <f t="shared" si="9"/>
        <v>955.50300000000004</v>
      </c>
      <c r="J76" s="426">
        <f t="shared" si="9"/>
        <v>507.23100000000005</v>
      </c>
      <c r="K76" s="427">
        <f t="shared" si="9"/>
        <v>719.37000000000012</v>
      </c>
      <c r="L76" s="426">
        <f t="shared" si="9"/>
        <v>923.93099999999993</v>
      </c>
      <c r="M76" s="427">
        <f t="shared" si="9"/>
        <v>465.27300000000002</v>
      </c>
      <c r="N76" s="426">
        <f t="shared" si="9"/>
        <v>530.28000000000009</v>
      </c>
      <c r="O76" s="427">
        <f t="shared" si="9"/>
        <v>556.452</v>
      </c>
      <c r="P76" s="426">
        <f t="shared" si="9"/>
        <v>465.27300000000002</v>
      </c>
      <c r="Q76" s="427">
        <f t="shared" si="9"/>
        <v>393.41700000000003</v>
      </c>
      <c r="R76" s="585">
        <f t="shared" si="9"/>
        <v>447.52500000000003</v>
      </c>
    </row>
    <row r="77" spans="1:18" ht="11.45" customHeight="1">
      <c r="A77" s="439"/>
      <c r="B77" s="417">
        <f t="shared" si="6"/>
        <v>27</v>
      </c>
      <c r="C77" s="425">
        <f t="shared" si="9"/>
        <v>296.04599999999999</v>
      </c>
      <c r="D77" s="426">
        <f t="shared" si="9"/>
        <v>216.62100000000001</v>
      </c>
      <c r="E77" s="427">
        <f t="shared" si="9"/>
        <v>481.40100000000001</v>
      </c>
      <c r="F77" s="426">
        <f t="shared" si="9"/>
        <v>440.37900000000002</v>
      </c>
      <c r="G77" s="427">
        <f t="shared" si="9"/>
        <v>644.85</v>
      </c>
      <c r="H77" s="426">
        <f t="shared" si="9"/>
        <v>602.54100000000005</v>
      </c>
      <c r="I77" s="427">
        <f t="shared" si="9"/>
        <v>976.41000000000008</v>
      </c>
      <c r="J77" s="426">
        <f t="shared" si="9"/>
        <v>539.66700000000003</v>
      </c>
      <c r="K77" s="427">
        <f t="shared" si="9"/>
        <v>738.73800000000006</v>
      </c>
      <c r="L77" s="426">
        <f t="shared" si="9"/>
        <v>956.35800000000017</v>
      </c>
      <c r="M77" s="427">
        <f t="shared" si="9"/>
        <v>474.93000000000006</v>
      </c>
      <c r="N77" s="426">
        <f t="shared" si="9"/>
        <v>545.78700000000003</v>
      </c>
      <c r="O77" s="427">
        <f t="shared" si="9"/>
        <v>576.72900000000004</v>
      </c>
      <c r="P77" s="426">
        <f t="shared" si="9"/>
        <v>474.93000000000006</v>
      </c>
      <c r="Q77" s="427">
        <f t="shared" si="9"/>
        <v>411.65100000000001</v>
      </c>
      <c r="R77" s="585">
        <f t="shared" si="9"/>
        <v>477.06300000000005</v>
      </c>
    </row>
    <row r="78" spans="1:18" ht="11.45" customHeight="1">
      <c r="A78" s="439"/>
      <c r="B78" s="417">
        <f t="shared" si="6"/>
        <v>28</v>
      </c>
      <c r="C78" s="425">
        <f t="shared" si="9"/>
        <v>302.47199999999998</v>
      </c>
      <c r="D78" s="426">
        <f t="shared" si="9"/>
        <v>222.363</v>
      </c>
      <c r="E78" s="427">
        <f t="shared" si="9"/>
        <v>492.09300000000002</v>
      </c>
      <c r="F78" s="426">
        <f t="shared" si="9"/>
        <v>452.00700000000001</v>
      </c>
      <c r="G78" s="427">
        <f t="shared" si="9"/>
        <v>677.19600000000003</v>
      </c>
      <c r="H78" s="426">
        <f t="shared" si="9"/>
        <v>607.78800000000001</v>
      </c>
      <c r="I78" s="427">
        <f t="shared" si="9"/>
        <v>997.29000000000019</v>
      </c>
      <c r="J78" s="426">
        <f t="shared" si="9"/>
        <v>552.14100000000008</v>
      </c>
      <c r="K78" s="427">
        <f t="shared" si="9"/>
        <v>757.24199999999996</v>
      </c>
      <c r="L78" s="426">
        <f t="shared" si="9"/>
        <v>964.30500000000006</v>
      </c>
      <c r="M78" s="427">
        <f t="shared" si="9"/>
        <v>484.51500000000004</v>
      </c>
      <c r="N78" s="426">
        <f t="shared" si="9"/>
        <v>557.24400000000003</v>
      </c>
      <c r="O78" s="427">
        <f t="shared" si="9"/>
        <v>591.21</v>
      </c>
      <c r="P78" s="426">
        <f t="shared" si="9"/>
        <v>484.51500000000004</v>
      </c>
      <c r="Q78" s="427">
        <f t="shared" si="9"/>
        <v>422.47800000000001</v>
      </c>
      <c r="R78" s="585">
        <f t="shared" si="9"/>
        <v>488.52</v>
      </c>
    </row>
    <row r="79" spans="1:18" ht="11.45" customHeight="1">
      <c r="A79" s="439"/>
      <c r="B79" s="417">
        <f t="shared" si="6"/>
        <v>29</v>
      </c>
      <c r="C79" s="425">
        <f t="shared" si="9"/>
        <v>308.18700000000001</v>
      </c>
      <c r="D79" s="426">
        <f t="shared" si="9"/>
        <v>228.13200000000003</v>
      </c>
      <c r="E79" s="427">
        <f t="shared" si="9"/>
        <v>500.95800000000003</v>
      </c>
      <c r="F79" s="426">
        <f t="shared" si="9"/>
        <v>463.59900000000005</v>
      </c>
      <c r="G79" s="427">
        <f t="shared" si="9"/>
        <v>694.62900000000002</v>
      </c>
      <c r="H79" s="426">
        <f t="shared" si="9"/>
        <v>623.97</v>
      </c>
      <c r="I79" s="427">
        <f t="shared" si="9"/>
        <v>1026.8190000000002</v>
      </c>
      <c r="J79" s="426">
        <f t="shared" si="9"/>
        <v>571.61699999999996</v>
      </c>
      <c r="K79" s="427">
        <f t="shared" si="9"/>
        <v>773.95500000000004</v>
      </c>
      <c r="L79" s="426">
        <f t="shared" si="9"/>
        <v>1006.929</v>
      </c>
      <c r="M79" s="427">
        <f t="shared" si="9"/>
        <v>499.26600000000002</v>
      </c>
      <c r="N79" s="426">
        <f t="shared" si="9"/>
        <v>569.77200000000005</v>
      </c>
      <c r="O79" s="427">
        <f t="shared" si="9"/>
        <v>612.55799999999999</v>
      </c>
      <c r="P79" s="426">
        <f t="shared" si="9"/>
        <v>499.26600000000002</v>
      </c>
      <c r="Q79" s="427">
        <f t="shared" si="9"/>
        <v>433.18799999999999</v>
      </c>
      <c r="R79" s="585">
        <f t="shared" si="9"/>
        <v>500.00400000000008</v>
      </c>
    </row>
    <row r="80" spans="1:18" ht="11.45" customHeight="1">
      <c r="A80" s="439"/>
      <c r="B80" s="448">
        <f t="shared" si="6"/>
        <v>30</v>
      </c>
      <c r="C80" s="429">
        <f t="shared" si="9"/>
        <v>314.14500000000004</v>
      </c>
      <c r="D80" s="430">
        <f t="shared" si="9"/>
        <v>229.536</v>
      </c>
      <c r="E80" s="431">
        <f t="shared" si="9"/>
        <v>511.59600000000006</v>
      </c>
      <c r="F80" s="430">
        <f t="shared" si="9"/>
        <v>475.23599999999999</v>
      </c>
      <c r="G80" s="431">
        <f t="shared" si="9"/>
        <v>696.38400000000001</v>
      </c>
      <c r="H80" s="430">
        <f t="shared" si="9"/>
        <v>634.46400000000006</v>
      </c>
      <c r="I80" s="431">
        <f t="shared" si="9"/>
        <v>1046.4839999999999</v>
      </c>
      <c r="J80" s="430">
        <f t="shared" si="9"/>
        <v>583.55999999999995</v>
      </c>
      <c r="K80" s="431">
        <f t="shared" si="9"/>
        <v>790.30799999999999</v>
      </c>
      <c r="L80" s="430">
        <f t="shared" si="9"/>
        <v>1022.7510000000001</v>
      </c>
      <c r="M80" s="431">
        <f t="shared" si="9"/>
        <v>510.12900000000008</v>
      </c>
      <c r="N80" s="430">
        <f t="shared" si="9"/>
        <v>581.63400000000001</v>
      </c>
      <c r="O80" s="431">
        <f t="shared" si="9"/>
        <v>622.3950000000001</v>
      </c>
      <c r="P80" s="430">
        <f t="shared" si="9"/>
        <v>510.12900000000008</v>
      </c>
      <c r="Q80" s="431">
        <f t="shared" si="9"/>
        <v>444.01500000000004</v>
      </c>
      <c r="R80" s="587">
        <f t="shared" si="9"/>
        <v>510.98399999999998</v>
      </c>
    </row>
    <row r="81" spans="1:18" ht="11.45" customHeight="1">
      <c r="A81" s="439"/>
      <c r="B81" s="417">
        <f t="shared" si="6"/>
        <v>31</v>
      </c>
      <c r="C81" s="425">
        <f t="shared" si="9"/>
        <v>319.995</v>
      </c>
      <c r="D81" s="426">
        <f t="shared" si="9"/>
        <v>236.529</v>
      </c>
      <c r="E81" s="427">
        <f t="shared" si="9"/>
        <v>522.20699999999999</v>
      </c>
      <c r="F81" s="426">
        <f t="shared" si="9"/>
        <v>485.80199999999996</v>
      </c>
      <c r="G81" s="427">
        <f t="shared" si="9"/>
        <v>707.63400000000001</v>
      </c>
      <c r="H81" s="426">
        <f t="shared" si="9"/>
        <v>648.46799999999996</v>
      </c>
      <c r="I81" s="427">
        <f t="shared" si="9"/>
        <v>1064.4929999999999</v>
      </c>
      <c r="J81" s="426">
        <f t="shared" si="9"/>
        <v>589.44600000000003</v>
      </c>
      <c r="K81" s="427">
        <f t="shared" si="9"/>
        <v>804.73500000000001</v>
      </c>
      <c r="L81" s="426">
        <f t="shared" si="9"/>
        <v>1027.8900000000001</v>
      </c>
      <c r="M81" s="427">
        <f t="shared" si="9"/>
        <v>520.82100000000003</v>
      </c>
      <c r="N81" s="426">
        <f t="shared" si="9"/>
        <v>594.53100000000006</v>
      </c>
      <c r="O81" s="427">
        <f t="shared" si="9"/>
        <v>624.95100000000002</v>
      </c>
      <c r="P81" s="426">
        <f t="shared" si="9"/>
        <v>520.82100000000003</v>
      </c>
      <c r="Q81" s="427">
        <f t="shared" si="9"/>
        <v>453.99599999999998</v>
      </c>
      <c r="R81" s="585">
        <f t="shared" si="9"/>
        <v>521.46899999999994</v>
      </c>
    </row>
    <row r="82" spans="1:18" ht="11.45" customHeight="1">
      <c r="A82" s="439"/>
      <c r="B82" s="417">
        <f t="shared" si="6"/>
        <v>32</v>
      </c>
      <c r="C82" s="425">
        <f t="shared" si="9"/>
        <v>325.63799999999998</v>
      </c>
      <c r="D82" s="426">
        <f t="shared" si="9"/>
        <v>241.73100000000002</v>
      </c>
      <c r="E82" s="427">
        <f t="shared" si="9"/>
        <v>530.93700000000013</v>
      </c>
      <c r="F82" s="426">
        <f t="shared" si="9"/>
        <v>496.37700000000001</v>
      </c>
      <c r="G82" s="427">
        <f t="shared" si="9"/>
        <v>735.56100000000004</v>
      </c>
      <c r="H82" s="426">
        <f t="shared" si="9"/>
        <v>654.59700000000009</v>
      </c>
      <c r="I82" s="427">
        <f t="shared" si="9"/>
        <v>1087.9830000000002</v>
      </c>
      <c r="J82" s="426">
        <f t="shared" si="9"/>
        <v>609.90300000000002</v>
      </c>
      <c r="K82" s="427">
        <f t="shared" si="9"/>
        <v>817.11</v>
      </c>
      <c r="L82" s="426">
        <f t="shared" si="9"/>
        <v>1029.4920000000002</v>
      </c>
      <c r="M82" s="427">
        <f t="shared" si="9"/>
        <v>525.798</v>
      </c>
      <c r="N82" s="426">
        <f t="shared" si="9"/>
        <v>609.39</v>
      </c>
      <c r="O82" s="427">
        <f t="shared" si="9"/>
        <v>649.10700000000008</v>
      </c>
      <c r="P82" s="426">
        <f t="shared" si="9"/>
        <v>525.798</v>
      </c>
      <c r="Q82" s="427">
        <f t="shared" si="9"/>
        <v>463.88700000000006</v>
      </c>
      <c r="R82" s="585">
        <f t="shared" si="9"/>
        <v>532.46699999999998</v>
      </c>
    </row>
    <row r="83" spans="1:18" ht="11.45" customHeight="1">
      <c r="A83" s="439"/>
      <c r="B83" s="417">
        <f t="shared" si="6"/>
        <v>33</v>
      </c>
      <c r="C83" s="425">
        <f t="shared" si="9"/>
        <v>330.35399999999998</v>
      </c>
      <c r="D83" s="426">
        <f t="shared" si="9"/>
        <v>243.66600000000003</v>
      </c>
      <c r="E83" s="427">
        <f t="shared" si="9"/>
        <v>537.72300000000007</v>
      </c>
      <c r="F83" s="426">
        <f t="shared" si="9"/>
        <v>498.05099999999999</v>
      </c>
      <c r="G83" s="427">
        <f t="shared" si="9"/>
        <v>740.43900000000008</v>
      </c>
      <c r="H83" s="426">
        <f t="shared" si="9"/>
        <v>686.55600000000004</v>
      </c>
      <c r="I83" s="427">
        <f t="shared" si="9"/>
        <v>1108.7280000000001</v>
      </c>
      <c r="J83" s="426">
        <f t="shared" si="9"/>
        <v>621.33299999999997</v>
      </c>
      <c r="K83" s="427">
        <f t="shared" si="9"/>
        <v>829.23300000000006</v>
      </c>
      <c r="L83" s="426">
        <f t="shared" si="9"/>
        <v>1061.181</v>
      </c>
      <c r="M83" s="427">
        <f t="shared" si="9"/>
        <v>535.70699999999999</v>
      </c>
      <c r="N83" s="426">
        <f t="shared" si="9"/>
        <v>619.31700000000001</v>
      </c>
      <c r="O83" s="427">
        <f t="shared" si="9"/>
        <v>658.59299999999996</v>
      </c>
      <c r="P83" s="426">
        <f t="shared" si="9"/>
        <v>535.70699999999999</v>
      </c>
      <c r="Q83" s="427">
        <f t="shared" si="9"/>
        <v>465.435</v>
      </c>
      <c r="R83" s="585">
        <f t="shared" ref="R83" si="10">MAX((1-R$11)*R187,R$155*(1-R$17))</f>
        <v>541.35</v>
      </c>
    </row>
    <row r="84" spans="1:18" ht="11.45" customHeight="1">
      <c r="A84" s="439"/>
      <c r="B84" s="417">
        <f t="shared" si="6"/>
        <v>34</v>
      </c>
      <c r="C84" s="425">
        <f t="shared" ref="C84:R90" si="11">MAX((1-C$11)*C188,C$155*(1-C$17))</f>
        <v>335.12400000000002</v>
      </c>
      <c r="D84" s="426">
        <f t="shared" si="11"/>
        <v>248.36399999999998</v>
      </c>
      <c r="E84" s="427">
        <f t="shared" si="11"/>
        <v>546.43499999999995</v>
      </c>
      <c r="F84" s="426">
        <f t="shared" si="11"/>
        <v>516.90600000000006</v>
      </c>
      <c r="G84" s="427">
        <f t="shared" si="11"/>
        <v>741.88800000000003</v>
      </c>
      <c r="H84" s="426">
        <f t="shared" si="11"/>
        <v>690.15600000000006</v>
      </c>
      <c r="I84" s="427">
        <f t="shared" si="11"/>
        <v>1122.489</v>
      </c>
      <c r="J84" s="426">
        <f t="shared" si="11"/>
        <v>625.05899999999997</v>
      </c>
      <c r="K84" s="427">
        <f t="shared" si="11"/>
        <v>840.42000000000007</v>
      </c>
      <c r="L84" s="426">
        <f t="shared" si="11"/>
        <v>1090.098</v>
      </c>
      <c r="M84" s="427">
        <f t="shared" si="11"/>
        <v>546.97500000000002</v>
      </c>
      <c r="N84" s="426">
        <f t="shared" si="11"/>
        <v>629.1</v>
      </c>
      <c r="O84" s="427">
        <f t="shared" si="11"/>
        <v>678.39300000000003</v>
      </c>
      <c r="P84" s="426">
        <f t="shared" si="11"/>
        <v>546.97500000000002</v>
      </c>
      <c r="Q84" s="427">
        <f t="shared" si="11"/>
        <v>483.084</v>
      </c>
      <c r="R84" s="585">
        <f t="shared" si="11"/>
        <v>552.21300000000008</v>
      </c>
    </row>
    <row r="85" spans="1:18" ht="11.45" customHeight="1">
      <c r="A85" s="439"/>
      <c r="B85" s="448">
        <f t="shared" si="6"/>
        <v>35</v>
      </c>
      <c r="C85" s="429">
        <f t="shared" si="11"/>
        <v>339.83100000000002</v>
      </c>
      <c r="D85" s="430">
        <f t="shared" si="11"/>
        <v>255.69900000000001</v>
      </c>
      <c r="E85" s="431">
        <f t="shared" si="11"/>
        <v>556.34399999999994</v>
      </c>
      <c r="F85" s="430">
        <f t="shared" si="11"/>
        <v>521.24400000000003</v>
      </c>
      <c r="G85" s="431">
        <f t="shared" si="11"/>
        <v>770.63400000000001</v>
      </c>
      <c r="H85" s="430">
        <f t="shared" si="11"/>
        <v>708.53399999999999</v>
      </c>
      <c r="I85" s="431">
        <f t="shared" si="11"/>
        <v>1143.3330000000001</v>
      </c>
      <c r="J85" s="430">
        <f t="shared" si="11"/>
        <v>637.0200000000001</v>
      </c>
      <c r="K85" s="431">
        <f t="shared" si="11"/>
        <v>850.29300000000001</v>
      </c>
      <c r="L85" s="430">
        <f t="shared" si="11"/>
        <v>1130.5800000000002</v>
      </c>
      <c r="M85" s="431">
        <f t="shared" si="11"/>
        <v>554.93100000000004</v>
      </c>
      <c r="N85" s="430">
        <f t="shared" si="11"/>
        <v>637.06500000000005</v>
      </c>
      <c r="O85" s="431">
        <f t="shared" si="11"/>
        <v>698.93100000000004</v>
      </c>
      <c r="P85" s="430">
        <f t="shared" si="11"/>
        <v>554.93100000000004</v>
      </c>
      <c r="Q85" s="431">
        <f t="shared" si="11"/>
        <v>487.017</v>
      </c>
      <c r="R85" s="587">
        <f t="shared" si="11"/>
        <v>561.09600000000012</v>
      </c>
    </row>
    <row r="86" spans="1:18" ht="11.45" customHeight="1">
      <c r="A86" s="449"/>
      <c r="B86" s="417">
        <f t="shared" si="6"/>
        <v>36</v>
      </c>
      <c r="C86" s="425">
        <f t="shared" si="11"/>
        <v>344.56500000000005</v>
      </c>
      <c r="D86" s="426">
        <f t="shared" si="11"/>
        <v>260.00099999999998</v>
      </c>
      <c r="E86" s="427">
        <f t="shared" si="11"/>
        <v>565.74900000000002</v>
      </c>
      <c r="F86" s="426">
        <f t="shared" si="11"/>
        <v>538.64100000000008</v>
      </c>
      <c r="G86" s="427">
        <f t="shared" si="11"/>
        <v>779.202</v>
      </c>
      <c r="H86" s="426">
        <f t="shared" si="11"/>
        <v>730.40400000000011</v>
      </c>
      <c r="I86" s="427">
        <f t="shared" si="11"/>
        <v>1164.204</v>
      </c>
      <c r="J86" s="426">
        <f t="shared" si="11"/>
        <v>649.04399999999998</v>
      </c>
      <c r="K86" s="427">
        <f t="shared" si="11"/>
        <v>860.25600000000009</v>
      </c>
      <c r="L86" s="426">
        <f t="shared" si="11"/>
        <v>1136.2050000000002</v>
      </c>
      <c r="M86" s="427">
        <f t="shared" si="11"/>
        <v>559.51200000000006</v>
      </c>
      <c r="N86" s="426">
        <f t="shared" si="11"/>
        <v>653.3370000000001</v>
      </c>
      <c r="O86" s="427">
        <f t="shared" si="11"/>
        <v>713.77200000000005</v>
      </c>
      <c r="P86" s="426">
        <f t="shared" si="11"/>
        <v>559.51200000000006</v>
      </c>
      <c r="Q86" s="427">
        <f t="shared" si="11"/>
        <v>503.39700000000005</v>
      </c>
      <c r="R86" s="585">
        <f t="shared" si="11"/>
        <v>573.44399999999996</v>
      </c>
    </row>
    <row r="87" spans="1:18" ht="11.45" customHeight="1">
      <c r="A87" s="449"/>
      <c r="B87" s="417">
        <f t="shared" si="6"/>
        <v>37</v>
      </c>
      <c r="C87" s="425">
        <f t="shared" si="11"/>
        <v>350.06400000000002</v>
      </c>
      <c r="D87" s="426">
        <f t="shared" si="11"/>
        <v>265.32900000000001</v>
      </c>
      <c r="E87" s="427">
        <f t="shared" si="11"/>
        <v>574.60500000000002</v>
      </c>
      <c r="F87" s="426">
        <f t="shared" si="11"/>
        <v>549.21600000000001</v>
      </c>
      <c r="G87" s="427">
        <f t="shared" si="11"/>
        <v>780.09299999999996</v>
      </c>
      <c r="H87" s="426">
        <f t="shared" si="11"/>
        <v>746.33400000000006</v>
      </c>
      <c r="I87" s="427">
        <f t="shared" si="11"/>
        <v>1187.559</v>
      </c>
      <c r="J87" s="426">
        <f t="shared" si="11"/>
        <v>660.99600000000009</v>
      </c>
      <c r="K87" s="427">
        <f t="shared" si="11"/>
        <v>869.88599999999997</v>
      </c>
      <c r="L87" s="426">
        <f t="shared" si="11"/>
        <v>1142.2440000000001</v>
      </c>
      <c r="M87" s="427">
        <f t="shared" si="11"/>
        <v>569.30400000000009</v>
      </c>
      <c r="N87" s="426">
        <f t="shared" si="11"/>
        <v>664.803</v>
      </c>
      <c r="O87" s="427">
        <f t="shared" si="11"/>
        <v>715.923</v>
      </c>
      <c r="P87" s="426">
        <f t="shared" si="11"/>
        <v>569.30400000000009</v>
      </c>
      <c r="Q87" s="427">
        <f t="shared" si="11"/>
        <v>513.28800000000001</v>
      </c>
      <c r="R87" s="585">
        <f t="shared" si="11"/>
        <v>584.66700000000003</v>
      </c>
    </row>
    <row r="88" spans="1:18" ht="11.45" customHeight="1">
      <c r="A88" s="449"/>
      <c r="B88" s="417">
        <f t="shared" si="6"/>
        <v>38</v>
      </c>
      <c r="C88" s="425">
        <f t="shared" si="11"/>
        <v>350.62200000000001</v>
      </c>
      <c r="D88" s="426">
        <f t="shared" si="11"/>
        <v>270.28800000000001</v>
      </c>
      <c r="E88" s="427">
        <f t="shared" si="11"/>
        <v>583.38000000000011</v>
      </c>
      <c r="F88" s="426">
        <f t="shared" si="11"/>
        <v>559.38599999999997</v>
      </c>
      <c r="G88" s="427">
        <f t="shared" si="11"/>
        <v>797.29200000000003</v>
      </c>
      <c r="H88" s="426">
        <f t="shared" si="11"/>
        <v>769.06799999999998</v>
      </c>
      <c r="I88" s="427">
        <f t="shared" si="11"/>
        <v>1205.9280000000001</v>
      </c>
      <c r="J88" s="426">
        <f t="shared" si="11"/>
        <v>674.28000000000009</v>
      </c>
      <c r="K88" s="427">
        <f t="shared" si="11"/>
        <v>880.56899999999996</v>
      </c>
      <c r="L88" s="426">
        <f t="shared" si="11"/>
        <v>1161.3150000000001</v>
      </c>
      <c r="M88" s="427">
        <f t="shared" si="11"/>
        <v>595.21500000000003</v>
      </c>
      <c r="N88" s="426">
        <f t="shared" si="11"/>
        <v>677.45699999999999</v>
      </c>
      <c r="O88" s="427">
        <f t="shared" si="11"/>
        <v>729.29700000000003</v>
      </c>
      <c r="P88" s="426">
        <f t="shared" si="11"/>
        <v>595.21500000000003</v>
      </c>
      <c r="Q88" s="427">
        <f t="shared" si="11"/>
        <v>522.68399999999997</v>
      </c>
      <c r="R88" s="585">
        <f t="shared" si="11"/>
        <v>594.423</v>
      </c>
    </row>
    <row r="89" spans="1:18" ht="11.45" customHeight="1">
      <c r="A89" s="449"/>
      <c r="B89" s="417">
        <f t="shared" si="6"/>
        <v>39</v>
      </c>
      <c r="C89" s="425">
        <f t="shared" si="11"/>
        <v>358.74</v>
      </c>
      <c r="D89" s="426">
        <f t="shared" si="11"/>
        <v>275.13</v>
      </c>
      <c r="E89" s="427">
        <f t="shared" si="11"/>
        <v>592.08299999999997</v>
      </c>
      <c r="F89" s="426">
        <f t="shared" si="11"/>
        <v>563.04899999999998</v>
      </c>
      <c r="G89" s="427">
        <f t="shared" si="11"/>
        <v>799.0200000000001</v>
      </c>
      <c r="H89" s="426">
        <f t="shared" si="11"/>
        <v>785.55600000000004</v>
      </c>
      <c r="I89" s="427">
        <f t="shared" si="11"/>
        <v>1231.7850000000001</v>
      </c>
      <c r="J89" s="426">
        <f t="shared" si="11"/>
        <v>686.29500000000007</v>
      </c>
      <c r="K89" s="427">
        <f t="shared" si="11"/>
        <v>890.66700000000003</v>
      </c>
      <c r="L89" s="426">
        <f t="shared" si="11"/>
        <v>1177.3980000000001</v>
      </c>
      <c r="M89" s="427">
        <f t="shared" si="11"/>
        <v>617.30100000000004</v>
      </c>
      <c r="N89" s="426">
        <f t="shared" si="11"/>
        <v>695.06100000000004</v>
      </c>
      <c r="O89" s="427">
        <f t="shared" si="11"/>
        <v>749.69100000000003</v>
      </c>
      <c r="P89" s="426">
        <f t="shared" si="11"/>
        <v>617.30100000000004</v>
      </c>
      <c r="Q89" s="427">
        <f t="shared" si="11"/>
        <v>526.15800000000002</v>
      </c>
      <c r="R89" s="585">
        <f t="shared" si="11"/>
        <v>604.92600000000004</v>
      </c>
    </row>
    <row r="90" spans="1:18" ht="11.45" customHeight="1" thickBot="1">
      <c r="A90" s="449"/>
      <c r="B90" s="433">
        <f t="shared" si="6"/>
        <v>40</v>
      </c>
      <c r="C90" s="434">
        <f t="shared" si="11"/>
        <v>363.45600000000002</v>
      </c>
      <c r="D90" s="435">
        <f t="shared" si="11"/>
        <v>279.80099999999999</v>
      </c>
      <c r="E90" s="436">
        <f t="shared" si="11"/>
        <v>600.8130000000001</v>
      </c>
      <c r="F90" s="435">
        <f t="shared" si="11"/>
        <v>570.69900000000007</v>
      </c>
      <c r="G90" s="436">
        <f t="shared" si="11"/>
        <v>810.44100000000003</v>
      </c>
      <c r="H90" s="435">
        <f t="shared" si="11"/>
        <v>801.34199999999998</v>
      </c>
      <c r="I90" s="436">
        <f t="shared" si="11"/>
        <v>1251.7380000000001</v>
      </c>
      <c r="J90" s="435">
        <f t="shared" si="11"/>
        <v>703.80899999999997</v>
      </c>
      <c r="K90" s="436">
        <f t="shared" si="11"/>
        <v>900.4140000000001</v>
      </c>
      <c r="L90" s="435">
        <f t="shared" si="11"/>
        <v>1206.414</v>
      </c>
      <c r="M90" s="436">
        <f t="shared" si="11"/>
        <v>627.19200000000001</v>
      </c>
      <c r="N90" s="435">
        <f t="shared" si="11"/>
        <v>707.83199999999999</v>
      </c>
      <c r="O90" s="436">
        <f t="shared" si="11"/>
        <v>756.00900000000001</v>
      </c>
      <c r="P90" s="435">
        <f t="shared" si="11"/>
        <v>627.19200000000001</v>
      </c>
      <c r="Q90" s="436">
        <f t="shared" si="11"/>
        <v>533.35800000000006</v>
      </c>
      <c r="R90" s="588">
        <f t="shared" si="11"/>
        <v>615.16800000000001</v>
      </c>
    </row>
    <row r="91" spans="1:18">
      <c r="A91" s="381"/>
      <c r="B91" s="450" t="s">
        <v>264</v>
      </c>
      <c r="C91" s="453"/>
      <c r="D91" s="453"/>
      <c r="E91" s="453"/>
      <c r="F91" s="454"/>
      <c r="G91" s="454"/>
      <c r="H91" s="454"/>
      <c r="I91" s="454"/>
      <c r="J91" s="454"/>
      <c r="K91" s="454"/>
      <c r="L91" s="454"/>
      <c r="M91" s="454"/>
      <c r="N91" s="454"/>
      <c r="O91" s="454"/>
      <c r="P91" s="454"/>
      <c r="Q91" s="454"/>
      <c r="R91" s="299"/>
    </row>
    <row r="92" spans="1:18">
      <c r="A92" s="299"/>
      <c r="B92" s="452" t="s">
        <v>265</v>
      </c>
      <c r="C92" s="381"/>
      <c r="D92" s="381"/>
      <c r="E92" s="381"/>
      <c r="F92" s="381"/>
      <c r="G92" s="381"/>
      <c r="H92" s="381"/>
      <c r="I92" s="381"/>
      <c r="J92" s="381"/>
      <c r="K92" s="381"/>
      <c r="L92" s="381"/>
      <c r="M92" s="381"/>
      <c r="N92" s="381"/>
      <c r="O92" s="381"/>
      <c r="P92" s="381"/>
      <c r="Q92" s="381"/>
      <c r="R92" s="299"/>
    </row>
    <row r="93" spans="1:18">
      <c r="A93" s="299"/>
      <c r="B93" s="452"/>
      <c r="C93" s="381"/>
      <c r="D93" s="381"/>
      <c r="E93" s="381"/>
      <c r="F93" s="381"/>
      <c r="G93" s="381"/>
      <c r="H93" s="381"/>
      <c r="I93" s="381"/>
      <c r="J93" s="381"/>
      <c r="K93" s="381"/>
      <c r="L93" s="381"/>
      <c r="M93" s="381"/>
      <c r="N93" s="381"/>
      <c r="O93" s="381"/>
      <c r="P93" s="381"/>
      <c r="Q93" s="381"/>
      <c r="R93" s="299"/>
    </row>
    <row r="94" spans="1:18" ht="15.75" thickBot="1">
      <c r="A94" s="381"/>
      <c r="B94" s="438" t="s">
        <v>766</v>
      </c>
      <c r="C94" s="405"/>
      <c r="D94" s="439"/>
      <c r="E94" s="381"/>
      <c r="F94" s="405"/>
      <c r="G94" s="381"/>
      <c r="H94" s="381"/>
      <c r="I94" s="381"/>
      <c r="J94" s="381"/>
      <c r="K94" s="381"/>
      <c r="L94" s="381"/>
      <c r="M94" s="381"/>
      <c r="N94" s="381"/>
      <c r="O94" s="381"/>
      <c r="P94" s="381"/>
      <c r="Q94" s="381"/>
      <c r="R94" s="299"/>
    </row>
    <row r="95" spans="1:18" ht="15.75" thickBot="1">
      <c r="A95" s="381"/>
      <c r="B95" s="440"/>
      <c r="C95" s="407" t="s">
        <v>5</v>
      </c>
      <c r="D95" s="408"/>
      <c r="E95" s="408"/>
      <c r="F95" s="408"/>
      <c r="G95" s="408"/>
      <c r="H95" s="408"/>
      <c r="I95" s="408"/>
      <c r="J95" s="408"/>
      <c r="K95" s="408"/>
      <c r="L95" s="408"/>
      <c r="M95" s="409"/>
      <c r="N95" s="408"/>
      <c r="O95" s="408"/>
      <c r="P95" s="408"/>
      <c r="Q95" s="408"/>
      <c r="R95" s="409"/>
    </row>
    <row r="96" spans="1:18" ht="15.75" thickBot="1">
      <c r="A96" s="381"/>
      <c r="B96" s="410"/>
      <c r="C96" s="411">
        <v>91</v>
      </c>
      <c r="D96" s="412">
        <v>94</v>
      </c>
      <c r="E96" s="413">
        <v>951</v>
      </c>
      <c r="F96" s="412">
        <v>952</v>
      </c>
      <c r="G96" s="413">
        <v>953</v>
      </c>
      <c r="H96" s="412">
        <v>954</v>
      </c>
      <c r="I96" s="413">
        <v>955</v>
      </c>
      <c r="J96" s="412">
        <v>956</v>
      </c>
      <c r="K96" s="413">
        <v>957</v>
      </c>
      <c r="L96" s="412">
        <v>958</v>
      </c>
      <c r="M96" s="413">
        <v>959</v>
      </c>
      <c r="N96" s="412">
        <v>961</v>
      </c>
      <c r="O96" s="413">
        <v>962</v>
      </c>
      <c r="P96" s="412">
        <v>963</v>
      </c>
      <c r="Q96" s="413">
        <v>970</v>
      </c>
      <c r="R96" s="628">
        <v>971</v>
      </c>
    </row>
    <row r="97" spans="1:18" ht="12.6" customHeight="1">
      <c r="A97" s="381"/>
      <c r="B97" s="417">
        <v>41</v>
      </c>
      <c r="C97" s="456">
        <f>MAX((1-C$11)*C195,C$155*(1-C$17))</f>
        <v>367.74</v>
      </c>
      <c r="D97" s="445">
        <f t="shared" ref="D97:R97" si="12">MAX((1-D$11)*D195,D$155*(1-D$17))</f>
        <v>282.39299999999997</v>
      </c>
      <c r="E97" s="446">
        <f t="shared" si="12"/>
        <v>609.35400000000004</v>
      </c>
      <c r="F97" s="445">
        <f t="shared" si="12"/>
        <v>590.73300000000006</v>
      </c>
      <c r="G97" s="446">
        <f t="shared" si="12"/>
        <v>839.53800000000001</v>
      </c>
      <c r="H97" s="445">
        <f t="shared" si="12"/>
        <v>817.452</v>
      </c>
      <c r="I97" s="446">
        <f t="shared" si="12"/>
        <v>1270.0710000000001</v>
      </c>
      <c r="J97" s="445">
        <f t="shared" si="12"/>
        <v>715.88700000000006</v>
      </c>
      <c r="K97" s="446">
        <f t="shared" si="12"/>
        <v>919.5390000000001</v>
      </c>
      <c r="L97" s="445">
        <f t="shared" si="12"/>
        <v>1226.6280000000002</v>
      </c>
      <c r="M97" s="446">
        <f t="shared" si="12"/>
        <v>641.74500000000012</v>
      </c>
      <c r="N97" s="445">
        <f t="shared" si="12"/>
        <v>716.625</v>
      </c>
      <c r="O97" s="446">
        <f t="shared" si="12"/>
        <v>772.30799999999999</v>
      </c>
      <c r="P97" s="445">
        <f t="shared" si="12"/>
        <v>641.74500000000012</v>
      </c>
      <c r="Q97" s="446">
        <f t="shared" si="12"/>
        <v>551.58299999999997</v>
      </c>
      <c r="R97" s="636">
        <f t="shared" si="12"/>
        <v>625.149</v>
      </c>
    </row>
    <row r="98" spans="1:18" ht="12.6" customHeight="1">
      <c r="A98" s="381"/>
      <c r="B98" s="417">
        <f t="shared" ref="B98:B106" si="13">+B97+1</f>
        <v>42</v>
      </c>
      <c r="C98" s="425">
        <f t="shared" ref="C98:R113" si="14">MAX((1-C$11)*C196,C$155*(1-C$17))</f>
        <v>372.06900000000002</v>
      </c>
      <c r="D98" s="426">
        <f t="shared" si="14"/>
        <v>289.45800000000003</v>
      </c>
      <c r="E98" s="427">
        <f t="shared" si="14"/>
        <v>617.84100000000001</v>
      </c>
      <c r="F98" s="426">
        <f t="shared" si="14"/>
        <v>601.5870000000001</v>
      </c>
      <c r="G98" s="427">
        <f t="shared" si="14"/>
        <v>850.06799999999998</v>
      </c>
      <c r="H98" s="426">
        <f t="shared" si="14"/>
        <v>829.28700000000003</v>
      </c>
      <c r="I98" s="427">
        <f t="shared" si="14"/>
        <v>1290.0510000000002</v>
      </c>
      <c r="J98" s="426">
        <f t="shared" si="14"/>
        <v>732.81600000000003</v>
      </c>
      <c r="K98" s="427">
        <f t="shared" si="14"/>
        <v>929.39400000000012</v>
      </c>
      <c r="L98" s="426">
        <f t="shared" si="14"/>
        <v>1250.3789999999999</v>
      </c>
      <c r="M98" s="427">
        <f t="shared" si="14"/>
        <v>655.83900000000006</v>
      </c>
      <c r="N98" s="426">
        <f t="shared" si="14"/>
        <v>727.26300000000003</v>
      </c>
      <c r="O98" s="427">
        <f t="shared" si="14"/>
        <v>782.76600000000008</v>
      </c>
      <c r="P98" s="426">
        <f t="shared" si="14"/>
        <v>655.83900000000006</v>
      </c>
      <c r="Q98" s="427">
        <f t="shared" si="14"/>
        <v>562.20299999999997</v>
      </c>
      <c r="R98" s="585">
        <f t="shared" si="14"/>
        <v>635.54399999999998</v>
      </c>
    </row>
    <row r="99" spans="1:18" ht="12.6" customHeight="1">
      <c r="A99" s="381"/>
      <c r="B99" s="417">
        <f t="shared" si="13"/>
        <v>43</v>
      </c>
      <c r="C99" s="425">
        <f t="shared" si="14"/>
        <v>379.50300000000004</v>
      </c>
      <c r="D99" s="426">
        <f t="shared" si="14"/>
        <v>294.399</v>
      </c>
      <c r="E99" s="427">
        <f t="shared" si="14"/>
        <v>626.3370000000001</v>
      </c>
      <c r="F99" s="426">
        <f t="shared" si="14"/>
        <v>602.35199999999998</v>
      </c>
      <c r="G99" s="427">
        <f t="shared" si="14"/>
        <v>857.42100000000005</v>
      </c>
      <c r="H99" s="426">
        <f t="shared" si="14"/>
        <v>865.07100000000003</v>
      </c>
      <c r="I99" s="427">
        <f t="shared" si="14"/>
        <v>1310.7059999999999</v>
      </c>
      <c r="J99" s="426">
        <f t="shared" si="14"/>
        <v>740.73599999999999</v>
      </c>
      <c r="K99" s="427">
        <f t="shared" si="14"/>
        <v>940.44600000000003</v>
      </c>
      <c r="L99" s="426">
        <f t="shared" si="14"/>
        <v>1265.2830000000001</v>
      </c>
      <c r="M99" s="427">
        <f t="shared" si="14"/>
        <v>663.30899999999997</v>
      </c>
      <c r="N99" s="426">
        <f t="shared" si="14"/>
        <v>739.34100000000001</v>
      </c>
      <c r="O99" s="427">
        <f t="shared" si="14"/>
        <v>796.13100000000009</v>
      </c>
      <c r="P99" s="426">
        <f t="shared" si="14"/>
        <v>663.30899999999997</v>
      </c>
      <c r="Q99" s="427">
        <f t="shared" si="14"/>
        <v>562.44600000000003</v>
      </c>
      <c r="R99" s="585">
        <f t="shared" si="14"/>
        <v>645.91200000000003</v>
      </c>
    </row>
    <row r="100" spans="1:18" ht="12.6" customHeight="1">
      <c r="A100" s="381"/>
      <c r="B100" s="417">
        <f t="shared" si="13"/>
        <v>44</v>
      </c>
      <c r="C100" s="425">
        <f t="shared" si="14"/>
        <v>380.73600000000005</v>
      </c>
      <c r="D100" s="426">
        <f t="shared" si="14"/>
        <v>299.09699999999998</v>
      </c>
      <c r="E100" s="427">
        <f t="shared" si="14"/>
        <v>634.82400000000007</v>
      </c>
      <c r="F100" s="426">
        <f t="shared" si="14"/>
        <v>619.63200000000006</v>
      </c>
      <c r="G100" s="427">
        <f t="shared" si="14"/>
        <v>858.15</v>
      </c>
      <c r="H100" s="426">
        <f t="shared" si="14"/>
        <v>873.37800000000004</v>
      </c>
      <c r="I100" s="427">
        <f t="shared" si="14"/>
        <v>1327.9680000000001</v>
      </c>
      <c r="J100" s="426">
        <f t="shared" si="14"/>
        <v>752.16600000000005</v>
      </c>
      <c r="K100" s="427">
        <f t="shared" si="14"/>
        <v>949.93200000000002</v>
      </c>
      <c r="L100" s="426">
        <f t="shared" si="14"/>
        <v>1272.9870000000001</v>
      </c>
      <c r="M100" s="427">
        <f t="shared" si="14"/>
        <v>685.95299999999997</v>
      </c>
      <c r="N100" s="426">
        <f t="shared" si="14"/>
        <v>751.149</v>
      </c>
      <c r="O100" s="427">
        <f t="shared" si="14"/>
        <v>798.48900000000003</v>
      </c>
      <c r="P100" s="426">
        <f t="shared" si="14"/>
        <v>685.95299999999997</v>
      </c>
      <c r="Q100" s="427">
        <f t="shared" si="14"/>
        <v>579.42900000000009</v>
      </c>
      <c r="R100" s="585">
        <f t="shared" si="14"/>
        <v>655.51499999999999</v>
      </c>
    </row>
    <row r="101" spans="1:18" ht="12.6" customHeight="1">
      <c r="A101" s="381"/>
      <c r="B101" s="448">
        <f t="shared" si="13"/>
        <v>45</v>
      </c>
      <c r="C101" s="429">
        <f t="shared" si="14"/>
        <v>385.09199999999998</v>
      </c>
      <c r="D101" s="430">
        <f t="shared" si="14"/>
        <v>304.43400000000003</v>
      </c>
      <c r="E101" s="431">
        <f t="shared" si="14"/>
        <v>643.39200000000005</v>
      </c>
      <c r="F101" s="430">
        <f t="shared" si="14"/>
        <v>621.04500000000007</v>
      </c>
      <c r="G101" s="431">
        <f t="shared" si="14"/>
        <v>861.80400000000009</v>
      </c>
      <c r="H101" s="430">
        <f t="shared" si="14"/>
        <v>874.56600000000003</v>
      </c>
      <c r="I101" s="431">
        <f t="shared" si="14"/>
        <v>1350.729</v>
      </c>
      <c r="J101" s="430">
        <f t="shared" si="14"/>
        <v>756.36900000000003</v>
      </c>
      <c r="K101" s="431">
        <f t="shared" si="14"/>
        <v>960.75</v>
      </c>
      <c r="L101" s="430">
        <f t="shared" si="14"/>
        <v>1298.412</v>
      </c>
      <c r="M101" s="431">
        <f t="shared" si="14"/>
        <v>691.02900000000011</v>
      </c>
      <c r="N101" s="430">
        <f t="shared" si="14"/>
        <v>763.53300000000002</v>
      </c>
      <c r="O101" s="431">
        <f t="shared" si="14"/>
        <v>845.54100000000005</v>
      </c>
      <c r="P101" s="430">
        <f t="shared" si="14"/>
        <v>691.02900000000011</v>
      </c>
      <c r="Q101" s="431">
        <f t="shared" si="14"/>
        <v>579.88800000000003</v>
      </c>
      <c r="R101" s="587">
        <f t="shared" si="14"/>
        <v>666.01800000000003</v>
      </c>
    </row>
    <row r="102" spans="1:18" ht="12.6" customHeight="1">
      <c r="A102" s="381"/>
      <c r="B102" s="417">
        <f t="shared" si="13"/>
        <v>46</v>
      </c>
      <c r="C102" s="425">
        <f t="shared" si="14"/>
        <v>389.42099999999999</v>
      </c>
      <c r="D102" s="426">
        <f t="shared" si="14"/>
        <v>308.99700000000001</v>
      </c>
      <c r="E102" s="427">
        <f t="shared" si="14"/>
        <v>651.88800000000003</v>
      </c>
      <c r="F102" s="426">
        <f t="shared" si="14"/>
        <v>631.52100000000007</v>
      </c>
      <c r="G102" s="427">
        <f t="shared" si="14"/>
        <v>888.83100000000002</v>
      </c>
      <c r="H102" s="426">
        <f t="shared" si="14"/>
        <v>898.08299999999997</v>
      </c>
      <c r="I102" s="427">
        <f t="shared" si="14"/>
        <v>1378.008</v>
      </c>
      <c r="J102" s="426">
        <f t="shared" si="14"/>
        <v>776.673</v>
      </c>
      <c r="K102" s="427">
        <f t="shared" si="14"/>
        <v>979.28099999999995</v>
      </c>
      <c r="L102" s="426">
        <f t="shared" si="14"/>
        <v>1341.711</v>
      </c>
      <c r="M102" s="427">
        <f t="shared" si="14"/>
        <v>691.47</v>
      </c>
      <c r="N102" s="426">
        <f t="shared" si="14"/>
        <v>770.05799999999999</v>
      </c>
      <c r="O102" s="427">
        <f t="shared" si="14"/>
        <v>851.59800000000007</v>
      </c>
      <c r="P102" s="426">
        <f t="shared" si="14"/>
        <v>691.47</v>
      </c>
      <c r="Q102" s="427">
        <f t="shared" si="14"/>
        <v>592.1640000000001</v>
      </c>
      <c r="R102" s="585">
        <f t="shared" si="14"/>
        <v>674.89200000000005</v>
      </c>
    </row>
    <row r="103" spans="1:18" ht="12.6" customHeight="1">
      <c r="A103" s="381"/>
      <c r="B103" s="417">
        <f t="shared" si="13"/>
        <v>47</v>
      </c>
      <c r="C103" s="425">
        <f t="shared" si="14"/>
        <v>393.76799999999997</v>
      </c>
      <c r="D103" s="426">
        <f t="shared" si="14"/>
        <v>313.95600000000002</v>
      </c>
      <c r="E103" s="427">
        <f t="shared" si="14"/>
        <v>657.99</v>
      </c>
      <c r="F103" s="426">
        <f t="shared" si="14"/>
        <v>653.14800000000002</v>
      </c>
      <c r="G103" s="427">
        <f t="shared" si="14"/>
        <v>894.65400000000011</v>
      </c>
      <c r="H103" s="426">
        <f t="shared" si="14"/>
        <v>909.51300000000003</v>
      </c>
      <c r="I103" s="427">
        <f t="shared" si="14"/>
        <v>1404.2070000000001</v>
      </c>
      <c r="J103" s="426">
        <f t="shared" si="14"/>
        <v>780.16500000000008</v>
      </c>
      <c r="K103" s="427">
        <f t="shared" si="14"/>
        <v>990.33300000000008</v>
      </c>
      <c r="L103" s="426">
        <f t="shared" si="14"/>
        <v>1346.0400000000002</v>
      </c>
      <c r="M103" s="427">
        <f t="shared" si="14"/>
        <v>691.76700000000005</v>
      </c>
      <c r="N103" s="426">
        <f t="shared" si="14"/>
        <v>781.57800000000009</v>
      </c>
      <c r="O103" s="427">
        <f t="shared" si="14"/>
        <v>852.69600000000003</v>
      </c>
      <c r="P103" s="426">
        <f t="shared" si="14"/>
        <v>691.76700000000005</v>
      </c>
      <c r="Q103" s="427">
        <f t="shared" si="14"/>
        <v>614.50199999999995</v>
      </c>
      <c r="R103" s="585">
        <f t="shared" si="14"/>
        <v>684.28800000000001</v>
      </c>
    </row>
    <row r="104" spans="1:18" ht="12.6" customHeight="1">
      <c r="A104" s="381"/>
      <c r="B104" s="417">
        <f t="shared" si="13"/>
        <v>48</v>
      </c>
      <c r="C104" s="425">
        <f t="shared" si="14"/>
        <v>398.08800000000002</v>
      </c>
      <c r="D104" s="426">
        <f t="shared" si="14"/>
        <v>315.09000000000003</v>
      </c>
      <c r="E104" s="427">
        <f t="shared" si="14"/>
        <v>668.88900000000001</v>
      </c>
      <c r="F104" s="426">
        <f t="shared" si="14"/>
        <v>658.3950000000001</v>
      </c>
      <c r="G104" s="427">
        <f t="shared" si="14"/>
        <v>895.88700000000006</v>
      </c>
      <c r="H104" s="426">
        <f t="shared" si="14"/>
        <v>935.73900000000003</v>
      </c>
      <c r="I104" s="427">
        <f t="shared" si="14"/>
        <v>1424.3580000000002</v>
      </c>
      <c r="J104" s="426">
        <f t="shared" si="14"/>
        <v>792.072</v>
      </c>
      <c r="K104" s="427">
        <f t="shared" si="14"/>
        <v>1000.782</v>
      </c>
      <c r="L104" s="426">
        <f t="shared" si="14"/>
        <v>1348.047</v>
      </c>
      <c r="M104" s="427">
        <f t="shared" si="14"/>
        <v>692.50500000000011</v>
      </c>
      <c r="N104" s="426">
        <f t="shared" si="14"/>
        <v>803.84399999999994</v>
      </c>
      <c r="O104" s="427">
        <f t="shared" si="14"/>
        <v>874.125</v>
      </c>
      <c r="P104" s="426">
        <f t="shared" si="14"/>
        <v>692.50500000000011</v>
      </c>
      <c r="Q104" s="427">
        <f t="shared" si="14"/>
        <v>615.99600000000009</v>
      </c>
      <c r="R104" s="585">
        <f t="shared" si="14"/>
        <v>695.25900000000001</v>
      </c>
    </row>
    <row r="105" spans="1:18" ht="12.6" customHeight="1">
      <c r="A105" s="381"/>
      <c r="B105" s="417">
        <f t="shared" si="13"/>
        <v>49</v>
      </c>
      <c r="C105" s="425">
        <f t="shared" si="14"/>
        <v>400.14000000000004</v>
      </c>
      <c r="D105" s="426">
        <f t="shared" si="14"/>
        <v>322.34400000000005</v>
      </c>
      <c r="E105" s="427">
        <f t="shared" si="14"/>
        <v>669.96899999999994</v>
      </c>
      <c r="F105" s="426">
        <f t="shared" si="14"/>
        <v>672.57</v>
      </c>
      <c r="G105" s="427">
        <f t="shared" si="14"/>
        <v>920.43900000000008</v>
      </c>
      <c r="H105" s="426">
        <f t="shared" si="14"/>
        <v>946.48500000000013</v>
      </c>
      <c r="I105" s="427">
        <f t="shared" si="14"/>
        <v>1445.4</v>
      </c>
      <c r="J105" s="426">
        <f t="shared" si="14"/>
        <v>803.952</v>
      </c>
      <c r="K105" s="427">
        <f t="shared" si="14"/>
        <v>1010.538</v>
      </c>
      <c r="L105" s="426">
        <f t="shared" si="14"/>
        <v>1388.0250000000001</v>
      </c>
      <c r="M105" s="427">
        <f t="shared" si="14"/>
        <v>706.96799999999996</v>
      </c>
      <c r="N105" s="426">
        <f t="shared" si="14"/>
        <v>805.97699999999998</v>
      </c>
      <c r="O105" s="427">
        <f t="shared" si="14"/>
        <v>876.27599999999995</v>
      </c>
      <c r="P105" s="426">
        <f t="shared" si="14"/>
        <v>706.96799999999996</v>
      </c>
      <c r="Q105" s="427">
        <f t="shared" si="14"/>
        <v>625.01400000000001</v>
      </c>
      <c r="R105" s="585">
        <f t="shared" si="14"/>
        <v>703.65600000000006</v>
      </c>
    </row>
    <row r="106" spans="1:18" ht="12.6" customHeight="1">
      <c r="A106" s="381"/>
      <c r="B106" s="448">
        <f t="shared" si="13"/>
        <v>50</v>
      </c>
      <c r="C106" s="429">
        <f t="shared" si="14"/>
        <v>400.68</v>
      </c>
      <c r="D106" s="430">
        <f t="shared" si="14"/>
        <v>326.79000000000002</v>
      </c>
      <c r="E106" s="431">
        <f t="shared" si="14"/>
        <v>671.06700000000001</v>
      </c>
      <c r="F106" s="430">
        <f t="shared" si="14"/>
        <v>677.70900000000006</v>
      </c>
      <c r="G106" s="431">
        <f t="shared" si="14"/>
        <v>922.89600000000007</v>
      </c>
      <c r="H106" s="430">
        <f t="shared" si="14"/>
        <v>962.577</v>
      </c>
      <c r="I106" s="431">
        <f t="shared" si="14"/>
        <v>1464.345</v>
      </c>
      <c r="J106" s="430">
        <f t="shared" si="14"/>
        <v>815.85900000000004</v>
      </c>
      <c r="K106" s="431">
        <f t="shared" si="14"/>
        <v>1021.5990000000002</v>
      </c>
      <c r="L106" s="430">
        <f t="shared" si="14"/>
        <v>1452.798</v>
      </c>
      <c r="M106" s="431">
        <f t="shared" si="14"/>
        <v>717.56100000000004</v>
      </c>
      <c r="N106" s="430">
        <f t="shared" si="14"/>
        <v>819.87300000000005</v>
      </c>
      <c r="O106" s="431">
        <f t="shared" si="14"/>
        <v>889.66800000000001</v>
      </c>
      <c r="P106" s="430">
        <f t="shared" si="14"/>
        <v>717.56100000000004</v>
      </c>
      <c r="Q106" s="431">
        <f t="shared" si="14"/>
        <v>626.76900000000001</v>
      </c>
      <c r="R106" s="587">
        <f t="shared" si="14"/>
        <v>714.38400000000001</v>
      </c>
    </row>
    <row r="107" spans="1:18" ht="12.6" customHeight="1">
      <c r="A107" s="381"/>
      <c r="B107" s="417">
        <f t="shared" ref="B107:B131" si="15">+B106+2</f>
        <v>52</v>
      </c>
      <c r="C107" s="425">
        <f t="shared" si="14"/>
        <v>413.20800000000003</v>
      </c>
      <c r="D107" s="426">
        <f t="shared" si="14"/>
        <v>342.12599999999998</v>
      </c>
      <c r="E107" s="427">
        <f t="shared" si="14"/>
        <v>712.57500000000005</v>
      </c>
      <c r="F107" s="426">
        <f t="shared" si="14"/>
        <v>702.774</v>
      </c>
      <c r="G107" s="427">
        <f t="shared" si="14"/>
        <v>969.81299999999999</v>
      </c>
      <c r="H107" s="426">
        <f t="shared" si="14"/>
        <v>1000.2420000000001</v>
      </c>
      <c r="I107" s="427">
        <f t="shared" si="14"/>
        <v>1506.3030000000001</v>
      </c>
      <c r="J107" s="426">
        <f t="shared" si="14"/>
        <v>851.6880000000001</v>
      </c>
      <c r="K107" s="427">
        <f t="shared" si="14"/>
        <v>1049.6969999999999</v>
      </c>
      <c r="L107" s="426">
        <f t="shared" si="14"/>
        <v>1515.627</v>
      </c>
      <c r="M107" s="427">
        <f t="shared" si="14"/>
        <v>755.37900000000002</v>
      </c>
      <c r="N107" s="426">
        <f t="shared" si="14"/>
        <v>853.32600000000002</v>
      </c>
      <c r="O107" s="427">
        <f t="shared" si="14"/>
        <v>957.06900000000007</v>
      </c>
      <c r="P107" s="426">
        <f t="shared" si="14"/>
        <v>755.37900000000002</v>
      </c>
      <c r="Q107" s="427">
        <f t="shared" si="14"/>
        <v>649.94399999999996</v>
      </c>
      <c r="R107" s="585">
        <f t="shared" si="14"/>
        <v>729.57600000000002</v>
      </c>
    </row>
    <row r="108" spans="1:18" ht="12.6" customHeight="1">
      <c r="A108" s="381"/>
      <c r="B108" s="417">
        <f t="shared" si="15"/>
        <v>54</v>
      </c>
      <c r="C108" s="425">
        <f t="shared" si="14"/>
        <v>416.916</v>
      </c>
      <c r="D108" s="426">
        <f t="shared" si="14"/>
        <v>343.11600000000004</v>
      </c>
      <c r="E108" s="427">
        <f t="shared" si="14"/>
        <v>717.327</v>
      </c>
      <c r="F108" s="426">
        <f t="shared" si="14"/>
        <v>723.25800000000004</v>
      </c>
      <c r="G108" s="427">
        <f t="shared" si="14"/>
        <v>972.56700000000012</v>
      </c>
      <c r="H108" s="426">
        <f t="shared" si="14"/>
        <v>1027.0350000000001</v>
      </c>
      <c r="I108" s="427">
        <f t="shared" si="14"/>
        <v>1553.1480000000001</v>
      </c>
      <c r="J108" s="426">
        <f t="shared" si="14"/>
        <v>862.947</v>
      </c>
      <c r="K108" s="427">
        <f t="shared" si="14"/>
        <v>1075.086</v>
      </c>
      <c r="L108" s="426">
        <f t="shared" si="14"/>
        <v>1558.989</v>
      </c>
      <c r="M108" s="427">
        <f t="shared" si="14"/>
        <v>783.87300000000005</v>
      </c>
      <c r="N108" s="426">
        <f t="shared" si="14"/>
        <v>878.625</v>
      </c>
      <c r="O108" s="427">
        <f t="shared" si="14"/>
        <v>974.7</v>
      </c>
      <c r="P108" s="426">
        <f t="shared" si="14"/>
        <v>783.87300000000005</v>
      </c>
      <c r="Q108" s="427">
        <f t="shared" si="14"/>
        <v>669.97799999999995</v>
      </c>
      <c r="R108" s="585">
        <f t="shared" si="14"/>
        <v>750.05100000000004</v>
      </c>
    </row>
    <row r="109" spans="1:18" ht="12.6" customHeight="1">
      <c r="A109" s="381"/>
      <c r="B109" s="417">
        <f t="shared" si="15"/>
        <v>56</v>
      </c>
      <c r="C109" s="425">
        <f t="shared" si="14"/>
        <v>429.99299999999999</v>
      </c>
      <c r="D109" s="426">
        <f t="shared" si="14"/>
        <v>353.88</v>
      </c>
      <c r="E109" s="427">
        <f t="shared" si="14"/>
        <v>734.31</v>
      </c>
      <c r="F109" s="426">
        <f t="shared" si="14"/>
        <v>742.80600000000004</v>
      </c>
      <c r="G109" s="427">
        <f t="shared" si="14"/>
        <v>983.96100000000001</v>
      </c>
      <c r="H109" s="426">
        <f t="shared" si="14"/>
        <v>1054.539</v>
      </c>
      <c r="I109" s="427">
        <f t="shared" si="14"/>
        <v>1593.9090000000001</v>
      </c>
      <c r="J109" s="426">
        <f t="shared" si="14"/>
        <v>891.52200000000005</v>
      </c>
      <c r="K109" s="427">
        <f t="shared" si="14"/>
        <v>1099.7280000000001</v>
      </c>
      <c r="L109" s="426">
        <f t="shared" si="14"/>
        <v>1560.8430000000001</v>
      </c>
      <c r="M109" s="427">
        <f t="shared" si="14"/>
        <v>793.51200000000006</v>
      </c>
      <c r="N109" s="426">
        <f t="shared" si="14"/>
        <v>902.61900000000003</v>
      </c>
      <c r="O109" s="427">
        <f t="shared" si="14"/>
        <v>994.55399999999997</v>
      </c>
      <c r="P109" s="426">
        <f t="shared" si="14"/>
        <v>793.51200000000006</v>
      </c>
      <c r="Q109" s="427">
        <f t="shared" si="14"/>
        <v>695.09700000000009</v>
      </c>
      <c r="R109" s="585">
        <f t="shared" si="14"/>
        <v>770.04000000000008</v>
      </c>
    </row>
    <row r="110" spans="1:18" ht="12.6" customHeight="1">
      <c r="A110" s="381"/>
      <c r="B110" s="417">
        <f t="shared" si="15"/>
        <v>58</v>
      </c>
      <c r="C110" s="425">
        <f t="shared" si="14"/>
        <v>443.322</v>
      </c>
      <c r="D110" s="426">
        <f t="shared" si="14"/>
        <v>364.62599999999998</v>
      </c>
      <c r="E110" s="427">
        <f t="shared" si="14"/>
        <v>751.29300000000001</v>
      </c>
      <c r="F110" s="426">
        <f t="shared" si="14"/>
        <v>762.35400000000004</v>
      </c>
      <c r="G110" s="427">
        <f t="shared" si="14"/>
        <v>995.32800000000009</v>
      </c>
      <c r="H110" s="426">
        <f t="shared" si="14"/>
        <v>1082.0430000000001</v>
      </c>
      <c r="I110" s="427">
        <f t="shared" si="14"/>
        <v>1635.3990000000001</v>
      </c>
      <c r="J110" s="426">
        <f t="shared" si="14"/>
        <v>923.00400000000002</v>
      </c>
      <c r="K110" s="427">
        <f t="shared" si="14"/>
        <v>1123.2809999999999</v>
      </c>
      <c r="L110" s="426">
        <f t="shared" si="14"/>
        <v>1562.6969999999999</v>
      </c>
      <c r="M110" s="427">
        <f t="shared" si="14"/>
        <v>823.11300000000006</v>
      </c>
      <c r="N110" s="426">
        <f t="shared" si="14"/>
        <v>926.73</v>
      </c>
      <c r="O110" s="427">
        <f t="shared" si="14"/>
        <v>1014.4170000000001</v>
      </c>
      <c r="P110" s="426">
        <f t="shared" si="14"/>
        <v>823.11300000000006</v>
      </c>
      <c r="Q110" s="427">
        <f t="shared" si="14"/>
        <v>713.30400000000009</v>
      </c>
      <c r="R110" s="585">
        <f t="shared" si="14"/>
        <v>789.78599999999994</v>
      </c>
    </row>
    <row r="111" spans="1:18" ht="12.6" customHeight="1">
      <c r="A111" s="381"/>
      <c r="B111" s="448">
        <f t="shared" si="15"/>
        <v>60</v>
      </c>
      <c r="C111" s="429">
        <f t="shared" si="14"/>
        <v>445.45499999999998</v>
      </c>
      <c r="D111" s="430">
        <f t="shared" si="14"/>
        <v>375.32700000000006</v>
      </c>
      <c r="E111" s="431">
        <f t="shared" si="14"/>
        <v>768.18600000000004</v>
      </c>
      <c r="F111" s="430">
        <f t="shared" si="14"/>
        <v>781.96500000000003</v>
      </c>
      <c r="G111" s="431">
        <f t="shared" si="14"/>
        <v>1035.7380000000001</v>
      </c>
      <c r="H111" s="430">
        <f t="shared" si="14"/>
        <v>1124.586</v>
      </c>
      <c r="I111" s="431">
        <f t="shared" si="14"/>
        <v>1671.6510000000001</v>
      </c>
      <c r="J111" s="430">
        <f t="shared" si="14"/>
        <v>933.54300000000001</v>
      </c>
      <c r="K111" s="431">
        <f t="shared" si="14"/>
        <v>1146.258</v>
      </c>
      <c r="L111" s="430">
        <f t="shared" si="14"/>
        <v>1571.9670000000001</v>
      </c>
      <c r="M111" s="431">
        <f t="shared" si="14"/>
        <v>855.33299999999997</v>
      </c>
      <c r="N111" s="430">
        <f t="shared" si="14"/>
        <v>948.25800000000015</v>
      </c>
      <c r="O111" s="431">
        <f t="shared" si="14"/>
        <v>1080.693</v>
      </c>
      <c r="P111" s="430">
        <f t="shared" si="14"/>
        <v>855.33299999999997</v>
      </c>
      <c r="Q111" s="431">
        <f t="shared" si="14"/>
        <v>731.65500000000009</v>
      </c>
      <c r="R111" s="587">
        <f t="shared" si="14"/>
        <v>809.68499999999995</v>
      </c>
    </row>
    <row r="112" spans="1:18" ht="12.6" customHeight="1">
      <c r="A112" s="381"/>
      <c r="B112" s="417">
        <f t="shared" si="15"/>
        <v>62</v>
      </c>
      <c r="C112" s="425">
        <f t="shared" si="14"/>
        <v>462.36600000000004</v>
      </c>
      <c r="D112" s="426">
        <f t="shared" si="14"/>
        <v>387.09000000000003</v>
      </c>
      <c r="E112" s="427">
        <f t="shared" si="14"/>
        <v>791.649</v>
      </c>
      <c r="F112" s="426">
        <f t="shared" si="14"/>
        <v>788.58</v>
      </c>
      <c r="G112" s="427">
        <f t="shared" si="14"/>
        <v>1039.482</v>
      </c>
      <c r="H112" s="426">
        <f t="shared" si="14"/>
        <v>1154.943</v>
      </c>
      <c r="I112" s="427">
        <f t="shared" si="14"/>
        <v>1713.2850000000001</v>
      </c>
      <c r="J112" s="426">
        <f t="shared" si="14"/>
        <v>967.81499999999994</v>
      </c>
      <c r="K112" s="427">
        <f t="shared" si="14"/>
        <v>1169.451</v>
      </c>
      <c r="L112" s="426">
        <f t="shared" si="14"/>
        <v>1627.4970000000001</v>
      </c>
      <c r="M112" s="427">
        <f t="shared" si="14"/>
        <v>886.09500000000003</v>
      </c>
      <c r="N112" s="426">
        <f t="shared" si="14"/>
        <v>971.74800000000005</v>
      </c>
      <c r="O112" s="427">
        <f t="shared" si="14"/>
        <v>1111.5809999999999</v>
      </c>
      <c r="P112" s="426">
        <f t="shared" si="14"/>
        <v>886.09500000000003</v>
      </c>
      <c r="Q112" s="427">
        <f t="shared" si="14"/>
        <v>736.31700000000001</v>
      </c>
      <c r="R112" s="585">
        <f t="shared" si="14"/>
        <v>830.40300000000013</v>
      </c>
    </row>
    <row r="113" spans="1:18" ht="12.6" customHeight="1">
      <c r="A113" s="381"/>
      <c r="B113" s="417">
        <f t="shared" si="15"/>
        <v>64</v>
      </c>
      <c r="C113" s="425">
        <f t="shared" si="14"/>
        <v>472.92300000000006</v>
      </c>
      <c r="D113" s="426">
        <f t="shared" si="14"/>
        <v>404.47800000000001</v>
      </c>
      <c r="E113" s="427">
        <f t="shared" si="14"/>
        <v>803.12400000000002</v>
      </c>
      <c r="F113" s="426">
        <f t="shared" si="14"/>
        <v>827.93700000000013</v>
      </c>
      <c r="G113" s="427">
        <f t="shared" si="14"/>
        <v>1055.6370000000002</v>
      </c>
      <c r="H113" s="426">
        <f t="shared" si="14"/>
        <v>1189.3500000000001</v>
      </c>
      <c r="I113" s="427">
        <f t="shared" si="14"/>
        <v>1754.586</v>
      </c>
      <c r="J113" s="426">
        <f t="shared" si="14"/>
        <v>987.048</v>
      </c>
      <c r="K113" s="427">
        <f t="shared" si="14"/>
        <v>1194.336</v>
      </c>
      <c r="L113" s="426">
        <f t="shared" si="14"/>
        <v>1683.0450000000001</v>
      </c>
      <c r="M113" s="427">
        <f t="shared" si="14"/>
        <v>908.49600000000009</v>
      </c>
      <c r="N113" s="426">
        <f t="shared" si="14"/>
        <v>999.24300000000005</v>
      </c>
      <c r="O113" s="427">
        <f t="shared" si="14"/>
        <v>1132.164</v>
      </c>
      <c r="P113" s="426">
        <f t="shared" si="14"/>
        <v>908.49600000000009</v>
      </c>
      <c r="Q113" s="427">
        <f t="shared" si="14"/>
        <v>773.07300000000009</v>
      </c>
      <c r="R113" s="585">
        <f t="shared" ref="R113" si="16">MAX((1-R$11)*R211,R$155*(1-R$17))</f>
        <v>850.76099999999997</v>
      </c>
    </row>
    <row r="114" spans="1:18" ht="12.6" customHeight="1">
      <c r="A114" s="381"/>
      <c r="B114" s="417">
        <f t="shared" si="15"/>
        <v>66</v>
      </c>
      <c r="C114" s="425">
        <f t="shared" ref="C114:R129" si="17">MAX((1-C$11)*C212,C$155*(1-C$17))</f>
        <v>482.41800000000001</v>
      </c>
      <c r="D114" s="426">
        <f t="shared" si="17"/>
        <v>410.99400000000003</v>
      </c>
      <c r="E114" s="427">
        <f t="shared" si="17"/>
        <v>826.77599999999995</v>
      </c>
      <c r="F114" s="426">
        <f t="shared" si="17"/>
        <v>830.03399999999999</v>
      </c>
      <c r="G114" s="427">
        <f t="shared" si="17"/>
        <v>1100.2140000000002</v>
      </c>
      <c r="H114" s="426">
        <f t="shared" si="17"/>
        <v>1217.0609999999999</v>
      </c>
      <c r="I114" s="427">
        <f t="shared" si="17"/>
        <v>1811.1150000000002</v>
      </c>
      <c r="J114" s="426">
        <f t="shared" si="17"/>
        <v>1003.932</v>
      </c>
      <c r="K114" s="427">
        <f t="shared" si="17"/>
        <v>1217.106</v>
      </c>
      <c r="L114" s="426">
        <f t="shared" si="17"/>
        <v>1727.1990000000001</v>
      </c>
      <c r="M114" s="427">
        <f t="shared" si="17"/>
        <v>910.24199999999996</v>
      </c>
      <c r="N114" s="426">
        <f t="shared" si="17"/>
        <v>1023.2280000000001</v>
      </c>
      <c r="O114" s="427">
        <f t="shared" si="17"/>
        <v>1154.0250000000001</v>
      </c>
      <c r="P114" s="426">
        <f t="shared" si="17"/>
        <v>910.24199999999996</v>
      </c>
      <c r="Q114" s="427">
        <f t="shared" si="17"/>
        <v>775.02599999999995</v>
      </c>
      <c r="R114" s="585">
        <f t="shared" si="17"/>
        <v>856.45799999999997</v>
      </c>
    </row>
    <row r="115" spans="1:18" ht="12.6" customHeight="1">
      <c r="A115" s="381"/>
      <c r="B115" s="417">
        <f t="shared" si="15"/>
        <v>68</v>
      </c>
      <c r="C115" s="425">
        <f t="shared" si="17"/>
        <v>484.31700000000001</v>
      </c>
      <c r="D115" s="426">
        <f t="shared" si="17"/>
        <v>432.43200000000002</v>
      </c>
      <c r="E115" s="427">
        <f t="shared" si="17"/>
        <v>835.21799999999996</v>
      </c>
      <c r="F115" s="426">
        <f t="shared" si="17"/>
        <v>845.03700000000003</v>
      </c>
      <c r="G115" s="427">
        <f t="shared" si="17"/>
        <v>1103.5260000000001</v>
      </c>
      <c r="H115" s="426">
        <f t="shared" si="17"/>
        <v>1244.3309999999999</v>
      </c>
      <c r="I115" s="427">
        <f t="shared" si="17"/>
        <v>1838.6460000000002</v>
      </c>
      <c r="J115" s="426">
        <f t="shared" si="17"/>
        <v>1031.625</v>
      </c>
      <c r="K115" s="427">
        <f t="shared" si="17"/>
        <v>1240.4970000000001</v>
      </c>
      <c r="L115" s="426">
        <f t="shared" si="17"/>
        <v>1729.575</v>
      </c>
      <c r="M115" s="427">
        <f t="shared" si="17"/>
        <v>911.05200000000002</v>
      </c>
      <c r="N115" s="426">
        <f t="shared" si="17"/>
        <v>1047.4920000000002</v>
      </c>
      <c r="O115" s="427">
        <f t="shared" si="17"/>
        <v>1218.681</v>
      </c>
      <c r="P115" s="426">
        <f t="shared" si="17"/>
        <v>911.05200000000002</v>
      </c>
      <c r="Q115" s="427">
        <f t="shared" si="17"/>
        <v>789.0390000000001</v>
      </c>
      <c r="R115" s="585">
        <f t="shared" si="17"/>
        <v>872.97300000000007</v>
      </c>
    </row>
    <row r="116" spans="1:18" ht="12.6" customHeight="1">
      <c r="A116" s="381"/>
      <c r="B116" s="448">
        <f t="shared" si="15"/>
        <v>70</v>
      </c>
      <c r="C116" s="429">
        <f t="shared" si="17"/>
        <v>499.92300000000006</v>
      </c>
      <c r="D116" s="430">
        <f t="shared" si="17"/>
        <v>444.51000000000005</v>
      </c>
      <c r="E116" s="431">
        <f t="shared" si="17"/>
        <v>851.30100000000004</v>
      </c>
      <c r="F116" s="430">
        <f t="shared" si="17"/>
        <v>863.83800000000008</v>
      </c>
      <c r="G116" s="431">
        <f t="shared" si="17"/>
        <v>1131.768</v>
      </c>
      <c r="H116" s="430">
        <f t="shared" si="17"/>
        <v>1268.4690000000001</v>
      </c>
      <c r="I116" s="431">
        <f t="shared" si="17"/>
        <v>1888.722</v>
      </c>
      <c r="J116" s="430">
        <f t="shared" si="17"/>
        <v>1060.7760000000001</v>
      </c>
      <c r="K116" s="431">
        <f t="shared" si="17"/>
        <v>1263.6990000000001</v>
      </c>
      <c r="L116" s="430">
        <f t="shared" si="17"/>
        <v>1767.0240000000001</v>
      </c>
      <c r="M116" s="431">
        <f t="shared" si="17"/>
        <v>969.48900000000003</v>
      </c>
      <c r="N116" s="430">
        <f t="shared" si="17"/>
        <v>1071.4680000000001</v>
      </c>
      <c r="O116" s="431">
        <f t="shared" si="17"/>
        <v>1242.2070000000001</v>
      </c>
      <c r="P116" s="430">
        <f t="shared" si="17"/>
        <v>969.48900000000003</v>
      </c>
      <c r="Q116" s="431">
        <f t="shared" si="17"/>
        <v>806.58900000000006</v>
      </c>
      <c r="R116" s="587">
        <f t="shared" si="17"/>
        <v>910.62900000000002</v>
      </c>
    </row>
    <row r="117" spans="1:18" ht="12.6" customHeight="1">
      <c r="A117" s="381"/>
      <c r="B117" s="417">
        <f t="shared" si="15"/>
        <v>72</v>
      </c>
      <c r="C117" s="425">
        <f t="shared" si="17"/>
        <v>512.75700000000006</v>
      </c>
      <c r="D117" s="426">
        <f t="shared" si="17"/>
        <v>456.53399999999999</v>
      </c>
      <c r="E117" s="427">
        <f t="shared" si="17"/>
        <v>888.24600000000009</v>
      </c>
      <c r="F117" s="426">
        <f t="shared" si="17"/>
        <v>896.66100000000006</v>
      </c>
      <c r="G117" s="427">
        <f t="shared" si="17"/>
        <v>1135.1790000000001</v>
      </c>
      <c r="H117" s="426">
        <f t="shared" si="17"/>
        <v>1301.3820000000001</v>
      </c>
      <c r="I117" s="427">
        <f t="shared" si="17"/>
        <v>1924.425</v>
      </c>
      <c r="J117" s="426">
        <f t="shared" si="17"/>
        <v>1090.0710000000001</v>
      </c>
      <c r="K117" s="427">
        <f t="shared" si="17"/>
        <v>1288.2330000000002</v>
      </c>
      <c r="L117" s="426">
        <f t="shared" si="17"/>
        <v>1823.796</v>
      </c>
      <c r="M117" s="427">
        <f t="shared" si="17"/>
        <v>1002.9420000000001</v>
      </c>
      <c r="N117" s="426">
        <f t="shared" si="17"/>
        <v>1101.7080000000001</v>
      </c>
      <c r="O117" s="427">
        <f t="shared" si="17"/>
        <v>1244.241</v>
      </c>
      <c r="P117" s="426">
        <f t="shared" si="17"/>
        <v>1002.9420000000001</v>
      </c>
      <c r="Q117" s="427">
        <f t="shared" si="17"/>
        <v>838.86300000000006</v>
      </c>
      <c r="R117" s="585">
        <f t="shared" si="17"/>
        <v>948.62699999999995</v>
      </c>
    </row>
    <row r="118" spans="1:18" ht="12.6" customHeight="1">
      <c r="A118" s="381"/>
      <c r="B118" s="417">
        <f t="shared" si="15"/>
        <v>74</v>
      </c>
      <c r="C118" s="425">
        <f t="shared" si="17"/>
        <v>522.76499999999999</v>
      </c>
      <c r="D118" s="426">
        <f t="shared" si="17"/>
        <v>467.10899999999998</v>
      </c>
      <c r="E118" s="427">
        <f t="shared" si="17"/>
        <v>889.70400000000006</v>
      </c>
      <c r="F118" s="426">
        <f t="shared" si="17"/>
        <v>901.52100000000007</v>
      </c>
      <c r="G118" s="427">
        <f t="shared" si="17"/>
        <v>1177.722</v>
      </c>
      <c r="H118" s="426">
        <f t="shared" si="17"/>
        <v>1333.4850000000001</v>
      </c>
      <c r="I118" s="427">
        <f t="shared" si="17"/>
        <v>2003.904</v>
      </c>
      <c r="J118" s="426">
        <f t="shared" si="17"/>
        <v>1109.97</v>
      </c>
      <c r="K118" s="427">
        <f t="shared" si="17"/>
        <v>1309.8510000000001</v>
      </c>
      <c r="L118" s="426">
        <f t="shared" si="17"/>
        <v>1865.2410000000002</v>
      </c>
      <c r="M118" s="427">
        <f t="shared" si="17"/>
        <v>1009.8539999999999</v>
      </c>
      <c r="N118" s="426">
        <f t="shared" si="17"/>
        <v>1118.6460000000002</v>
      </c>
      <c r="O118" s="427">
        <f t="shared" si="17"/>
        <v>1278.0990000000002</v>
      </c>
      <c r="P118" s="426">
        <f t="shared" si="17"/>
        <v>1009.8539999999999</v>
      </c>
      <c r="Q118" s="427">
        <f t="shared" si="17"/>
        <v>841.7700000000001</v>
      </c>
      <c r="R118" s="585">
        <f t="shared" si="17"/>
        <v>966.54600000000005</v>
      </c>
    </row>
    <row r="119" spans="1:18" ht="12.6" customHeight="1">
      <c r="A119" s="381"/>
      <c r="B119" s="417">
        <f t="shared" si="15"/>
        <v>76</v>
      </c>
      <c r="C119" s="425">
        <f t="shared" si="17"/>
        <v>532.66500000000008</v>
      </c>
      <c r="D119" s="426">
        <f t="shared" si="17"/>
        <v>472.959</v>
      </c>
      <c r="E119" s="427">
        <f t="shared" si="17"/>
        <v>896.45400000000006</v>
      </c>
      <c r="F119" s="426">
        <f t="shared" si="17"/>
        <v>934.92</v>
      </c>
      <c r="G119" s="427">
        <f t="shared" si="17"/>
        <v>1192.383</v>
      </c>
      <c r="H119" s="426">
        <f t="shared" si="17"/>
        <v>1364.4990000000003</v>
      </c>
      <c r="I119" s="427">
        <f t="shared" si="17"/>
        <v>2046.0060000000001</v>
      </c>
      <c r="J119" s="426">
        <f t="shared" si="17"/>
        <v>1117.404</v>
      </c>
      <c r="K119" s="427">
        <f t="shared" si="17"/>
        <v>1339.5780000000002</v>
      </c>
      <c r="L119" s="426">
        <f t="shared" si="17"/>
        <v>1904.8410000000003</v>
      </c>
      <c r="M119" s="427">
        <f t="shared" si="17"/>
        <v>1032.2550000000001</v>
      </c>
      <c r="N119" s="426">
        <f t="shared" si="17"/>
        <v>1153.6020000000001</v>
      </c>
      <c r="O119" s="427">
        <f t="shared" si="17"/>
        <v>1346.8679999999999</v>
      </c>
      <c r="P119" s="426">
        <f t="shared" si="17"/>
        <v>1032.2550000000001</v>
      </c>
      <c r="Q119" s="427">
        <f t="shared" si="17"/>
        <v>874.70100000000002</v>
      </c>
      <c r="R119" s="585">
        <f t="shared" si="17"/>
        <v>971.98200000000008</v>
      </c>
    </row>
    <row r="120" spans="1:18" ht="12.6" customHeight="1">
      <c r="A120" s="381"/>
      <c r="B120" s="417">
        <f t="shared" si="15"/>
        <v>78</v>
      </c>
      <c r="C120" s="425">
        <f t="shared" si="17"/>
        <v>543.024</v>
      </c>
      <c r="D120" s="426">
        <f t="shared" si="17"/>
        <v>481.45500000000004</v>
      </c>
      <c r="E120" s="427">
        <f t="shared" si="17"/>
        <v>919.89</v>
      </c>
      <c r="F120" s="426">
        <f t="shared" si="17"/>
        <v>949.54499999999996</v>
      </c>
      <c r="G120" s="427">
        <f t="shared" si="17"/>
        <v>1194.8670000000002</v>
      </c>
      <c r="H120" s="426">
        <f t="shared" si="17"/>
        <v>1395.4860000000001</v>
      </c>
      <c r="I120" s="427">
        <f t="shared" si="17"/>
        <v>2068.047</v>
      </c>
      <c r="J120" s="426">
        <f t="shared" si="17"/>
        <v>1138.788</v>
      </c>
      <c r="K120" s="427">
        <f t="shared" si="17"/>
        <v>1359.027</v>
      </c>
      <c r="L120" s="426">
        <f t="shared" si="17"/>
        <v>1997.847</v>
      </c>
      <c r="M120" s="427">
        <f t="shared" si="17"/>
        <v>1063.5120000000002</v>
      </c>
      <c r="N120" s="426">
        <f t="shared" si="17"/>
        <v>1193.769</v>
      </c>
      <c r="O120" s="427">
        <f t="shared" si="17"/>
        <v>1377.8910000000001</v>
      </c>
      <c r="P120" s="426">
        <f t="shared" si="17"/>
        <v>1063.5120000000002</v>
      </c>
      <c r="Q120" s="427">
        <f t="shared" si="17"/>
        <v>886.60800000000006</v>
      </c>
      <c r="R120" s="585">
        <f t="shared" si="17"/>
        <v>979.89300000000003</v>
      </c>
    </row>
    <row r="121" spans="1:18" ht="12.6" customHeight="1">
      <c r="A121" s="381"/>
      <c r="B121" s="448">
        <f t="shared" si="15"/>
        <v>80</v>
      </c>
      <c r="C121" s="429">
        <f t="shared" si="17"/>
        <v>544.36500000000001</v>
      </c>
      <c r="D121" s="430">
        <f t="shared" si="17"/>
        <v>493.209</v>
      </c>
      <c r="E121" s="431">
        <f t="shared" si="17"/>
        <v>932.63400000000001</v>
      </c>
      <c r="F121" s="430">
        <f t="shared" si="17"/>
        <v>975.13200000000006</v>
      </c>
      <c r="G121" s="431">
        <f t="shared" si="17"/>
        <v>1238.0580000000002</v>
      </c>
      <c r="H121" s="430">
        <f t="shared" si="17"/>
        <v>1426.5900000000001</v>
      </c>
      <c r="I121" s="431">
        <f t="shared" si="17"/>
        <v>2111.1030000000001</v>
      </c>
      <c r="J121" s="430">
        <f t="shared" si="17"/>
        <v>1157.94</v>
      </c>
      <c r="K121" s="431">
        <f t="shared" si="17"/>
        <v>1382.7150000000001</v>
      </c>
      <c r="L121" s="430">
        <f t="shared" si="17"/>
        <v>2045.421</v>
      </c>
      <c r="M121" s="431">
        <f t="shared" si="17"/>
        <v>1086.903</v>
      </c>
      <c r="N121" s="430">
        <f t="shared" si="17"/>
        <v>1212.2640000000001</v>
      </c>
      <c r="O121" s="431">
        <f t="shared" si="17"/>
        <v>1383.1020000000001</v>
      </c>
      <c r="P121" s="430">
        <f t="shared" si="17"/>
        <v>1086.903</v>
      </c>
      <c r="Q121" s="431">
        <f t="shared" si="17"/>
        <v>910.51200000000006</v>
      </c>
      <c r="R121" s="587">
        <f t="shared" si="17"/>
        <v>1000.2510000000001</v>
      </c>
    </row>
    <row r="122" spans="1:18" ht="12.6" customHeight="1">
      <c r="A122" s="381"/>
      <c r="B122" s="417">
        <f t="shared" si="15"/>
        <v>82</v>
      </c>
      <c r="C122" s="425">
        <f t="shared" si="17"/>
        <v>549.08100000000002</v>
      </c>
      <c r="D122" s="426">
        <f t="shared" si="17"/>
        <v>510.77699999999999</v>
      </c>
      <c r="E122" s="427">
        <f t="shared" si="17"/>
        <v>951.18300000000011</v>
      </c>
      <c r="F122" s="426">
        <f t="shared" si="17"/>
        <v>991.79100000000005</v>
      </c>
      <c r="G122" s="427">
        <f t="shared" si="17"/>
        <v>1247.346</v>
      </c>
      <c r="H122" s="426">
        <f t="shared" si="17"/>
        <v>1458.1980000000001</v>
      </c>
      <c r="I122" s="427">
        <f t="shared" si="17"/>
        <v>2161.665</v>
      </c>
      <c r="J122" s="426">
        <f t="shared" si="17"/>
        <v>1179.6570000000002</v>
      </c>
      <c r="K122" s="427">
        <f t="shared" si="17"/>
        <v>1409.076</v>
      </c>
      <c r="L122" s="426">
        <f t="shared" si="17"/>
        <v>2079.558</v>
      </c>
      <c r="M122" s="427">
        <f t="shared" si="17"/>
        <v>1101.384</v>
      </c>
      <c r="N122" s="426">
        <f t="shared" si="17"/>
        <v>1232.0640000000001</v>
      </c>
      <c r="O122" s="427">
        <f t="shared" si="17"/>
        <v>1425.4469999999999</v>
      </c>
      <c r="P122" s="426">
        <f t="shared" si="17"/>
        <v>1101.384</v>
      </c>
      <c r="Q122" s="427">
        <f t="shared" si="17"/>
        <v>926.68500000000006</v>
      </c>
      <c r="R122" s="585">
        <f t="shared" si="17"/>
        <v>1020.4920000000001</v>
      </c>
    </row>
    <row r="123" spans="1:18" ht="12.6" customHeight="1">
      <c r="A123" s="381"/>
      <c r="B123" s="417">
        <f t="shared" si="15"/>
        <v>84</v>
      </c>
      <c r="C123" s="425">
        <f t="shared" si="17"/>
        <v>557.26200000000006</v>
      </c>
      <c r="D123" s="426">
        <f t="shared" si="17"/>
        <v>518.03100000000006</v>
      </c>
      <c r="E123" s="427">
        <f t="shared" si="17"/>
        <v>966.30300000000011</v>
      </c>
      <c r="F123" s="426">
        <f t="shared" si="17"/>
        <v>999.71100000000001</v>
      </c>
      <c r="G123" s="427">
        <f t="shared" si="17"/>
        <v>1271.0609999999999</v>
      </c>
      <c r="H123" s="426">
        <f t="shared" si="17"/>
        <v>1485.5940000000001</v>
      </c>
      <c r="I123" s="427">
        <f t="shared" si="17"/>
        <v>2202.9480000000003</v>
      </c>
      <c r="J123" s="426">
        <f t="shared" si="17"/>
        <v>1192.0050000000001</v>
      </c>
      <c r="K123" s="427">
        <f t="shared" si="17"/>
        <v>1432.8</v>
      </c>
      <c r="L123" s="426">
        <f t="shared" si="17"/>
        <v>2131.6680000000001</v>
      </c>
      <c r="M123" s="427">
        <f t="shared" si="17"/>
        <v>1132.479</v>
      </c>
      <c r="N123" s="426">
        <f t="shared" si="17"/>
        <v>1248.0120000000002</v>
      </c>
      <c r="O123" s="427">
        <f t="shared" si="17"/>
        <v>1428.48</v>
      </c>
      <c r="P123" s="426">
        <f t="shared" si="17"/>
        <v>1132.479</v>
      </c>
      <c r="Q123" s="427">
        <f t="shared" si="17"/>
        <v>933.44400000000007</v>
      </c>
      <c r="R123" s="585">
        <f t="shared" si="17"/>
        <v>1039.761</v>
      </c>
    </row>
    <row r="124" spans="1:18" ht="12.6" customHeight="1">
      <c r="A124" s="381"/>
      <c r="B124" s="417">
        <f t="shared" si="15"/>
        <v>86</v>
      </c>
      <c r="C124" s="425">
        <f t="shared" si="17"/>
        <v>567.36</v>
      </c>
      <c r="D124" s="426">
        <f t="shared" si="17"/>
        <v>538.90200000000004</v>
      </c>
      <c r="E124" s="427">
        <f t="shared" si="17"/>
        <v>977.83199999999999</v>
      </c>
      <c r="F124" s="426">
        <f t="shared" si="17"/>
        <v>1017.207</v>
      </c>
      <c r="G124" s="427">
        <f t="shared" si="17"/>
        <v>1282.482</v>
      </c>
      <c r="H124" s="426">
        <f t="shared" si="17"/>
        <v>1503.4680000000001</v>
      </c>
      <c r="I124" s="427">
        <f t="shared" si="17"/>
        <v>2208.3209999999999</v>
      </c>
      <c r="J124" s="426">
        <f t="shared" si="17"/>
        <v>1195.3710000000001</v>
      </c>
      <c r="K124" s="427">
        <f t="shared" si="17"/>
        <v>1457.973</v>
      </c>
      <c r="L124" s="426">
        <f t="shared" si="17"/>
        <v>2173.1490000000003</v>
      </c>
      <c r="M124" s="427">
        <f t="shared" si="17"/>
        <v>1166.9940000000001</v>
      </c>
      <c r="N124" s="426">
        <f t="shared" si="17"/>
        <v>1268.7570000000001</v>
      </c>
      <c r="O124" s="427">
        <f t="shared" si="17"/>
        <v>1470.87</v>
      </c>
      <c r="P124" s="426">
        <f t="shared" si="17"/>
        <v>1166.9940000000001</v>
      </c>
      <c r="Q124" s="427">
        <f t="shared" si="17"/>
        <v>949.80599999999993</v>
      </c>
      <c r="R124" s="585">
        <f t="shared" si="17"/>
        <v>1059.75</v>
      </c>
    </row>
    <row r="125" spans="1:18" ht="12.6" customHeight="1">
      <c r="A125" s="381"/>
      <c r="B125" s="417">
        <f t="shared" si="15"/>
        <v>88</v>
      </c>
      <c r="C125" s="425">
        <f t="shared" si="17"/>
        <v>575.17200000000003</v>
      </c>
      <c r="D125" s="426">
        <f t="shared" si="17"/>
        <v>539.49600000000009</v>
      </c>
      <c r="E125" s="427">
        <f t="shared" si="17"/>
        <v>1001.8530000000001</v>
      </c>
      <c r="F125" s="426">
        <f t="shared" si="17"/>
        <v>1035.45</v>
      </c>
      <c r="G125" s="427">
        <f t="shared" si="17"/>
        <v>1300.05</v>
      </c>
      <c r="H125" s="426">
        <f t="shared" si="17"/>
        <v>1504.107</v>
      </c>
      <c r="I125" s="427">
        <f t="shared" si="17"/>
        <v>2247.8939999999998</v>
      </c>
      <c r="J125" s="426">
        <f t="shared" si="17"/>
        <v>1201.0409999999999</v>
      </c>
      <c r="K125" s="427">
        <f t="shared" si="17"/>
        <v>1488.4469999999999</v>
      </c>
      <c r="L125" s="426">
        <f t="shared" si="17"/>
        <v>2176.9830000000002</v>
      </c>
      <c r="M125" s="427">
        <f t="shared" si="17"/>
        <v>1167.579</v>
      </c>
      <c r="N125" s="426">
        <f t="shared" si="17"/>
        <v>1283.895</v>
      </c>
      <c r="O125" s="427">
        <f t="shared" si="17"/>
        <v>1501.047</v>
      </c>
      <c r="P125" s="426">
        <f t="shared" si="17"/>
        <v>1167.579</v>
      </c>
      <c r="Q125" s="427">
        <f t="shared" si="17"/>
        <v>966.81600000000003</v>
      </c>
      <c r="R125" s="585">
        <f t="shared" si="17"/>
        <v>1079.3699999999999</v>
      </c>
    </row>
    <row r="126" spans="1:18" ht="12.6" customHeight="1">
      <c r="A126" s="381"/>
      <c r="B126" s="448">
        <f t="shared" si="15"/>
        <v>90</v>
      </c>
      <c r="C126" s="429">
        <f t="shared" si="17"/>
        <v>582.44399999999996</v>
      </c>
      <c r="D126" s="430">
        <f t="shared" si="17"/>
        <v>545.31899999999996</v>
      </c>
      <c r="E126" s="431">
        <f t="shared" si="17"/>
        <v>1027.395</v>
      </c>
      <c r="F126" s="430">
        <f t="shared" si="17"/>
        <v>1036.962</v>
      </c>
      <c r="G126" s="431">
        <f t="shared" si="17"/>
        <v>1301.8230000000001</v>
      </c>
      <c r="H126" s="430">
        <f t="shared" si="17"/>
        <v>1513.3589999999999</v>
      </c>
      <c r="I126" s="431">
        <f t="shared" si="17"/>
        <v>2302.2090000000003</v>
      </c>
      <c r="J126" s="430">
        <f t="shared" si="17"/>
        <v>1213.173</v>
      </c>
      <c r="K126" s="431">
        <f t="shared" si="17"/>
        <v>1512.261</v>
      </c>
      <c r="L126" s="430">
        <f t="shared" si="17"/>
        <v>2234.8530000000001</v>
      </c>
      <c r="M126" s="431">
        <f t="shared" si="17"/>
        <v>1190.934</v>
      </c>
      <c r="N126" s="430">
        <f t="shared" si="17"/>
        <v>1308.951</v>
      </c>
      <c r="O126" s="431">
        <f t="shared" si="17"/>
        <v>1550.421</v>
      </c>
      <c r="P126" s="430">
        <f t="shared" si="17"/>
        <v>1190.934</v>
      </c>
      <c r="Q126" s="431">
        <f t="shared" si="17"/>
        <v>968.24699999999996</v>
      </c>
      <c r="R126" s="587">
        <f t="shared" si="17"/>
        <v>1095.4080000000001</v>
      </c>
    </row>
    <row r="127" spans="1:18" ht="12.6" customHeight="1">
      <c r="A127" s="381"/>
      <c r="B127" s="417">
        <f t="shared" si="15"/>
        <v>92</v>
      </c>
      <c r="C127" s="425">
        <f t="shared" si="17"/>
        <v>591.20100000000002</v>
      </c>
      <c r="D127" s="426">
        <f t="shared" si="17"/>
        <v>556.22699999999998</v>
      </c>
      <c r="E127" s="427">
        <f t="shared" si="17"/>
        <v>1035.855</v>
      </c>
      <c r="F127" s="426">
        <f t="shared" si="17"/>
        <v>1046.7449999999999</v>
      </c>
      <c r="G127" s="427">
        <f t="shared" si="17"/>
        <v>1302.354</v>
      </c>
      <c r="H127" s="426">
        <f t="shared" si="17"/>
        <v>1526.085</v>
      </c>
      <c r="I127" s="427">
        <f t="shared" si="17"/>
        <v>2331.4590000000003</v>
      </c>
      <c r="J127" s="426">
        <f t="shared" si="17"/>
        <v>1248.8490000000002</v>
      </c>
      <c r="K127" s="427">
        <f t="shared" si="17"/>
        <v>1513.7370000000001</v>
      </c>
      <c r="L127" s="426">
        <f t="shared" si="17"/>
        <v>2244.5819999999999</v>
      </c>
      <c r="M127" s="427">
        <f t="shared" si="17"/>
        <v>1229.193</v>
      </c>
      <c r="N127" s="426">
        <f t="shared" si="17"/>
        <v>1343.952</v>
      </c>
      <c r="O127" s="427">
        <f t="shared" si="17"/>
        <v>1558.9260000000002</v>
      </c>
      <c r="P127" s="426">
        <f t="shared" si="17"/>
        <v>1229.193</v>
      </c>
      <c r="Q127" s="427">
        <f t="shared" si="17"/>
        <v>977.39100000000008</v>
      </c>
      <c r="R127" s="585">
        <f t="shared" si="17"/>
        <v>1111.212</v>
      </c>
    </row>
    <row r="128" spans="1:18" ht="12.6" customHeight="1">
      <c r="A128" s="381"/>
      <c r="B128" s="417">
        <f t="shared" si="15"/>
        <v>94</v>
      </c>
      <c r="C128" s="425">
        <f t="shared" si="17"/>
        <v>599.26499999999999</v>
      </c>
      <c r="D128" s="426">
        <f t="shared" si="17"/>
        <v>558.12599999999998</v>
      </c>
      <c r="E128" s="427">
        <f t="shared" si="17"/>
        <v>1041.9750000000001</v>
      </c>
      <c r="F128" s="426">
        <f t="shared" si="17"/>
        <v>1059.6870000000001</v>
      </c>
      <c r="G128" s="427">
        <f t="shared" si="17"/>
        <v>1302.9660000000001</v>
      </c>
      <c r="H128" s="426">
        <f t="shared" si="17"/>
        <v>1538.1810000000003</v>
      </c>
      <c r="I128" s="427">
        <f t="shared" si="17"/>
        <v>2343.7980000000002</v>
      </c>
      <c r="J128" s="426">
        <f t="shared" si="17"/>
        <v>1261.2240000000002</v>
      </c>
      <c r="K128" s="427">
        <f t="shared" si="17"/>
        <v>1547.721</v>
      </c>
      <c r="L128" s="426">
        <f t="shared" si="17"/>
        <v>2249.154</v>
      </c>
      <c r="M128" s="427">
        <f t="shared" si="17"/>
        <v>1243.2600000000002</v>
      </c>
      <c r="N128" s="426">
        <f t="shared" si="17"/>
        <v>1353.204</v>
      </c>
      <c r="O128" s="427">
        <f t="shared" si="17"/>
        <v>1572.597</v>
      </c>
      <c r="P128" s="426">
        <f t="shared" si="17"/>
        <v>1243.2600000000002</v>
      </c>
      <c r="Q128" s="427">
        <f t="shared" si="17"/>
        <v>994.66200000000003</v>
      </c>
      <c r="R128" s="585">
        <f t="shared" si="17"/>
        <v>1127.502</v>
      </c>
    </row>
    <row r="129" spans="1:18" ht="12.6" customHeight="1">
      <c r="A129" s="381"/>
      <c r="B129" s="417">
        <f t="shared" si="15"/>
        <v>96</v>
      </c>
      <c r="C129" s="425">
        <f t="shared" si="17"/>
        <v>607.10400000000004</v>
      </c>
      <c r="D129" s="426">
        <f t="shared" si="17"/>
        <v>576.25199999999995</v>
      </c>
      <c r="E129" s="427">
        <f t="shared" si="17"/>
        <v>1054.7190000000001</v>
      </c>
      <c r="F129" s="426">
        <f t="shared" si="17"/>
        <v>1073.664</v>
      </c>
      <c r="G129" s="427">
        <f t="shared" si="17"/>
        <v>1307.3670000000002</v>
      </c>
      <c r="H129" s="426">
        <f t="shared" si="17"/>
        <v>1547.586</v>
      </c>
      <c r="I129" s="427">
        <f t="shared" si="17"/>
        <v>2387.7450000000003</v>
      </c>
      <c r="J129" s="426">
        <f t="shared" si="17"/>
        <v>1273.6890000000001</v>
      </c>
      <c r="K129" s="427">
        <f t="shared" si="17"/>
        <v>1578.825</v>
      </c>
      <c r="L129" s="426">
        <f t="shared" si="17"/>
        <v>2353.518</v>
      </c>
      <c r="M129" s="427">
        <f t="shared" si="17"/>
        <v>1245.7350000000001</v>
      </c>
      <c r="N129" s="426">
        <f t="shared" si="17"/>
        <v>1368.3330000000001</v>
      </c>
      <c r="O129" s="427">
        <f t="shared" si="17"/>
        <v>1587.8340000000001</v>
      </c>
      <c r="P129" s="426">
        <f t="shared" si="17"/>
        <v>1245.7350000000001</v>
      </c>
      <c r="Q129" s="427">
        <f t="shared" si="17"/>
        <v>1002.5100000000001</v>
      </c>
      <c r="R129" s="585">
        <f t="shared" ref="R129" si="18">MAX((1-R$11)*R227,R$155*(1-R$17))</f>
        <v>1147.9949999999999</v>
      </c>
    </row>
    <row r="130" spans="1:18" ht="12.6" customHeight="1">
      <c r="A130" s="381"/>
      <c r="B130" s="417">
        <f t="shared" si="15"/>
        <v>98</v>
      </c>
      <c r="C130" s="425">
        <f t="shared" ref="C130:R141" si="19">MAX((1-C$11)*C228,C$155*(1-C$17))</f>
        <v>616.80600000000004</v>
      </c>
      <c r="D130" s="426">
        <f t="shared" si="19"/>
        <v>581.57100000000003</v>
      </c>
      <c r="E130" s="427">
        <f t="shared" si="19"/>
        <v>1074.6179999999999</v>
      </c>
      <c r="F130" s="426">
        <f t="shared" si="19"/>
        <v>1082.8170000000002</v>
      </c>
      <c r="G130" s="427">
        <f t="shared" si="19"/>
        <v>1309.329</v>
      </c>
      <c r="H130" s="426">
        <f t="shared" si="19"/>
        <v>1548.864</v>
      </c>
      <c r="I130" s="427">
        <f t="shared" si="19"/>
        <v>2434.1579999999999</v>
      </c>
      <c r="J130" s="426">
        <f t="shared" si="19"/>
        <v>1275.1469999999999</v>
      </c>
      <c r="K130" s="427">
        <f t="shared" si="19"/>
        <v>1598.904</v>
      </c>
      <c r="L130" s="426">
        <f t="shared" si="19"/>
        <v>2362.212</v>
      </c>
      <c r="M130" s="427">
        <f t="shared" si="19"/>
        <v>1259.2530000000002</v>
      </c>
      <c r="N130" s="426">
        <f t="shared" si="19"/>
        <v>1378.7909999999999</v>
      </c>
      <c r="O130" s="427">
        <f t="shared" si="19"/>
        <v>1608.2909999999999</v>
      </c>
      <c r="P130" s="426">
        <f t="shared" si="19"/>
        <v>1259.2530000000002</v>
      </c>
      <c r="Q130" s="427">
        <f t="shared" si="19"/>
        <v>1038.4650000000001</v>
      </c>
      <c r="R130" s="585">
        <f t="shared" si="19"/>
        <v>1166.3820000000001</v>
      </c>
    </row>
    <row r="131" spans="1:18" ht="12.6" customHeight="1">
      <c r="A131" s="381"/>
      <c r="B131" s="448">
        <f t="shared" si="15"/>
        <v>100</v>
      </c>
      <c r="C131" s="429">
        <f t="shared" si="19"/>
        <v>626.63400000000001</v>
      </c>
      <c r="D131" s="430">
        <f t="shared" si="19"/>
        <v>609.36300000000006</v>
      </c>
      <c r="E131" s="431">
        <f t="shared" si="19"/>
        <v>1104.3630000000001</v>
      </c>
      <c r="F131" s="430">
        <f t="shared" si="19"/>
        <v>1172.7629999999999</v>
      </c>
      <c r="G131" s="431">
        <f t="shared" si="19"/>
        <v>1371.1680000000001</v>
      </c>
      <c r="H131" s="430">
        <f t="shared" si="19"/>
        <v>1549.3050000000001</v>
      </c>
      <c r="I131" s="431">
        <f t="shared" si="19"/>
        <v>2467.6380000000004</v>
      </c>
      <c r="J131" s="430">
        <f t="shared" si="19"/>
        <v>1310.463</v>
      </c>
      <c r="K131" s="431">
        <f t="shared" si="19"/>
        <v>1631.3310000000001</v>
      </c>
      <c r="L131" s="430">
        <f t="shared" si="19"/>
        <v>2364.3180000000002</v>
      </c>
      <c r="M131" s="431">
        <f t="shared" si="19"/>
        <v>1289.7629999999999</v>
      </c>
      <c r="N131" s="430">
        <f t="shared" si="19"/>
        <v>1420.7400000000002</v>
      </c>
      <c r="O131" s="431">
        <f t="shared" si="19"/>
        <v>1616.9490000000001</v>
      </c>
      <c r="P131" s="430">
        <f t="shared" si="19"/>
        <v>1289.7629999999999</v>
      </c>
      <c r="Q131" s="431">
        <f t="shared" si="19"/>
        <v>1055.3040000000001</v>
      </c>
      <c r="R131" s="587">
        <f t="shared" si="19"/>
        <v>1185.327</v>
      </c>
    </row>
    <row r="132" spans="1:18" ht="12.6" customHeight="1">
      <c r="A132" s="381"/>
      <c r="B132" s="417">
        <f t="shared" ref="B132:B141" si="20">+B131+5</f>
        <v>105</v>
      </c>
      <c r="C132" s="425">
        <f t="shared" si="19"/>
        <v>655.47900000000004</v>
      </c>
      <c r="D132" s="426">
        <f t="shared" si="19"/>
        <v>659.13300000000004</v>
      </c>
      <c r="E132" s="427">
        <f t="shared" si="19"/>
        <v>1159.6500000000001</v>
      </c>
      <c r="F132" s="426">
        <f t="shared" si="19"/>
        <v>1228.356</v>
      </c>
      <c r="G132" s="427">
        <f t="shared" si="19"/>
        <v>1440.252</v>
      </c>
      <c r="H132" s="426">
        <f t="shared" si="19"/>
        <v>1665.5670000000002</v>
      </c>
      <c r="I132" s="427">
        <f t="shared" si="19"/>
        <v>2595.5640000000003</v>
      </c>
      <c r="J132" s="426">
        <f t="shared" si="19"/>
        <v>1373.2559999999999</v>
      </c>
      <c r="K132" s="427">
        <f t="shared" si="19"/>
        <v>1716.8490000000002</v>
      </c>
      <c r="L132" s="426">
        <f t="shared" si="19"/>
        <v>2481.8670000000002</v>
      </c>
      <c r="M132" s="427">
        <f t="shared" si="19"/>
        <v>1375.191</v>
      </c>
      <c r="N132" s="426">
        <f t="shared" si="19"/>
        <v>1492.1280000000002</v>
      </c>
      <c r="O132" s="427">
        <f t="shared" si="19"/>
        <v>1705.3019999999999</v>
      </c>
      <c r="P132" s="426">
        <f t="shared" si="19"/>
        <v>1375.191</v>
      </c>
      <c r="Q132" s="427">
        <f t="shared" si="19"/>
        <v>1130.598</v>
      </c>
      <c r="R132" s="585">
        <f t="shared" si="19"/>
        <v>1234.386</v>
      </c>
    </row>
    <row r="133" spans="1:18" ht="12.6" customHeight="1">
      <c r="A133" s="381"/>
      <c r="B133" s="417">
        <f t="shared" si="20"/>
        <v>110</v>
      </c>
      <c r="C133" s="425">
        <f t="shared" si="19"/>
        <v>684.96300000000008</v>
      </c>
      <c r="D133" s="426">
        <f t="shared" si="19"/>
        <v>690.51600000000008</v>
      </c>
      <c r="E133" s="427">
        <f t="shared" si="19"/>
        <v>1214.8650000000002</v>
      </c>
      <c r="F133" s="426">
        <f t="shared" si="19"/>
        <v>1286.856</v>
      </c>
      <c r="G133" s="427">
        <f t="shared" si="19"/>
        <v>1507.3019999999999</v>
      </c>
      <c r="H133" s="426">
        <f t="shared" si="19"/>
        <v>1744.875</v>
      </c>
      <c r="I133" s="427">
        <f t="shared" si="19"/>
        <v>2714.049</v>
      </c>
      <c r="J133" s="426">
        <f t="shared" si="19"/>
        <v>1438.47</v>
      </c>
      <c r="K133" s="427">
        <f t="shared" si="19"/>
        <v>1795.9860000000001</v>
      </c>
      <c r="L133" s="426">
        <f t="shared" si="19"/>
        <v>2597.4899999999998</v>
      </c>
      <c r="M133" s="427">
        <f t="shared" si="19"/>
        <v>1427.0670000000002</v>
      </c>
      <c r="N133" s="426">
        <f t="shared" si="19"/>
        <v>1559.502</v>
      </c>
      <c r="O133" s="427">
        <f t="shared" si="19"/>
        <v>1786.5</v>
      </c>
      <c r="P133" s="426">
        <f t="shared" si="19"/>
        <v>1427.0670000000002</v>
      </c>
      <c r="Q133" s="427">
        <f t="shared" si="19"/>
        <v>1210.1400000000001</v>
      </c>
      <c r="R133" s="585">
        <f t="shared" si="19"/>
        <v>1282.5900000000001</v>
      </c>
    </row>
    <row r="134" spans="1:18" ht="12.6" customHeight="1">
      <c r="A134" s="381"/>
      <c r="B134" s="417">
        <f t="shared" si="20"/>
        <v>115</v>
      </c>
      <c r="C134" s="425">
        <f t="shared" si="19"/>
        <v>717.43499999999995</v>
      </c>
      <c r="D134" s="426">
        <f t="shared" si="19"/>
        <v>721.90800000000002</v>
      </c>
      <c r="E134" s="427">
        <f t="shared" si="19"/>
        <v>1270.0800000000002</v>
      </c>
      <c r="F134" s="426">
        <f t="shared" si="19"/>
        <v>1345.338</v>
      </c>
      <c r="G134" s="427">
        <f t="shared" si="19"/>
        <v>1575.297</v>
      </c>
      <c r="H134" s="426">
        <f t="shared" si="19"/>
        <v>1824.1830000000002</v>
      </c>
      <c r="I134" s="427">
        <f t="shared" si="19"/>
        <v>2834.2710000000002</v>
      </c>
      <c r="J134" s="426">
        <f t="shared" si="19"/>
        <v>1502.9280000000001</v>
      </c>
      <c r="K134" s="427">
        <f t="shared" si="19"/>
        <v>1857.6630000000002</v>
      </c>
      <c r="L134" s="426">
        <f t="shared" si="19"/>
        <v>2713.3470000000002</v>
      </c>
      <c r="M134" s="427">
        <f t="shared" si="19"/>
        <v>1506.1320000000001</v>
      </c>
      <c r="N134" s="426">
        <f t="shared" si="19"/>
        <v>1628.8109999999999</v>
      </c>
      <c r="O134" s="427">
        <f t="shared" si="19"/>
        <v>1867.7070000000001</v>
      </c>
      <c r="P134" s="426">
        <f t="shared" si="19"/>
        <v>1506.1320000000001</v>
      </c>
      <c r="Q134" s="427">
        <f t="shared" si="19"/>
        <v>1261.6020000000001</v>
      </c>
      <c r="R134" s="585">
        <f t="shared" si="19"/>
        <v>1337.0580000000002</v>
      </c>
    </row>
    <row r="135" spans="1:18" ht="12.6" customHeight="1">
      <c r="A135" s="381"/>
      <c r="B135" s="417">
        <f t="shared" si="20"/>
        <v>120</v>
      </c>
      <c r="C135" s="425">
        <f t="shared" si="19"/>
        <v>745.30799999999999</v>
      </c>
      <c r="D135" s="426">
        <f t="shared" si="19"/>
        <v>753.29100000000005</v>
      </c>
      <c r="E135" s="427">
        <f t="shared" si="19"/>
        <v>1325.3040000000001</v>
      </c>
      <c r="F135" s="426">
        <f t="shared" si="19"/>
        <v>1403.829</v>
      </c>
      <c r="G135" s="427">
        <f t="shared" si="19"/>
        <v>1640.1690000000001</v>
      </c>
      <c r="H135" s="426">
        <f t="shared" si="19"/>
        <v>1891.6740000000002</v>
      </c>
      <c r="I135" s="427">
        <f t="shared" si="19"/>
        <v>2956.7160000000003</v>
      </c>
      <c r="J135" s="426">
        <f t="shared" si="19"/>
        <v>1567.377</v>
      </c>
      <c r="K135" s="427">
        <f t="shared" si="19"/>
        <v>1919.6910000000003</v>
      </c>
      <c r="L135" s="426">
        <f t="shared" si="19"/>
        <v>2828.6370000000002</v>
      </c>
      <c r="M135" s="427">
        <f t="shared" si="19"/>
        <v>1563.6960000000001</v>
      </c>
      <c r="N135" s="426">
        <f t="shared" si="19"/>
        <v>1708.1190000000001</v>
      </c>
      <c r="O135" s="427">
        <f t="shared" si="19"/>
        <v>1948.6619999999998</v>
      </c>
      <c r="P135" s="426">
        <f t="shared" si="19"/>
        <v>1563.6960000000001</v>
      </c>
      <c r="Q135" s="427">
        <f t="shared" si="19"/>
        <v>1316.3850000000002</v>
      </c>
      <c r="R135" s="585">
        <f t="shared" si="19"/>
        <v>1394.3610000000001</v>
      </c>
    </row>
    <row r="136" spans="1:18" ht="12.6" customHeight="1">
      <c r="A136" s="381"/>
      <c r="B136" s="448">
        <f t="shared" si="20"/>
        <v>125</v>
      </c>
      <c r="C136" s="429">
        <f t="shared" si="19"/>
        <v>773.1</v>
      </c>
      <c r="D136" s="430">
        <f t="shared" si="19"/>
        <v>784.66500000000008</v>
      </c>
      <c r="E136" s="431">
        <f t="shared" si="19"/>
        <v>1380.519</v>
      </c>
      <c r="F136" s="430">
        <f t="shared" si="19"/>
        <v>1462.32</v>
      </c>
      <c r="G136" s="431">
        <f t="shared" si="19"/>
        <v>1706.0129999999999</v>
      </c>
      <c r="H136" s="430">
        <f t="shared" si="19"/>
        <v>1970.046</v>
      </c>
      <c r="I136" s="431">
        <f t="shared" si="19"/>
        <v>3082.806</v>
      </c>
      <c r="J136" s="430">
        <f t="shared" si="19"/>
        <v>1630.4490000000001</v>
      </c>
      <c r="K136" s="431">
        <f t="shared" si="19"/>
        <v>1982.4750000000001</v>
      </c>
      <c r="L136" s="430">
        <f t="shared" si="19"/>
        <v>2945.6820000000002</v>
      </c>
      <c r="M136" s="431">
        <f t="shared" si="19"/>
        <v>1627.6949999999999</v>
      </c>
      <c r="N136" s="430">
        <f t="shared" si="19"/>
        <v>1791.1890000000001</v>
      </c>
      <c r="O136" s="431">
        <f t="shared" si="19"/>
        <v>2028.96</v>
      </c>
      <c r="P136" s="430">
        <f t="shared" si="19"/>
        <v>1627.6949999999999</v>
      </c>
      <c r="Q136" s="431">
        <f t="shared" si="19"/>
        <v>1370.934</v>
      </c>
      <c r="R136" s="587">
        <f t="shared" si="19"/>
        <v>1447.5060000000001</v>
      </c>
    </row>
    <row r="137" spans="1:18" ht="12.6" customHeight="1">
      <c r="A137" s="381"/>
      <c r="B137" s="417">
        <f t="shared" si="20"/>
        <v>130</v>
      </c>
      <c r="C137" s="425">
        <f t="shared" si="19"/>
        <v>800.63100000000009</v>
      </c>
      <c r="D137" s="426">
        <f t="shared" si="19"/>
        <v>816.06600000000003</v>
      </c>
      <c r="E137" s="427">
        <f t="shared" si="19"/>
        <v>1435.7339999999999</v>
      </c>
      <c r="F137" s="426">
        <f t="shared" si="19"/>
        <v>1520.8019999999999</v>
      </c>
      <c r="G137" s="427">
        <f t="shared" si="19"/>
        <v>1782.711</v>
      </c>
      <c r="H137" s="426">
        <f t="shared" si="19"/>
        <v>2044.8</v>
      </c>
      <c r="I137" s="427">
        <f t="shared" si="19"/>
        <v>3203.8470000000002</v>
      </c>
      <c r="J137" s="426">
        <f t="shared" si="19"/>
        <v>1695.663</v>
      </c>
      <c r="K137" s="427">
        <f t="shared" si="19"/>
        <v>2044.1520000000003</v>
      </c>
      <c r="L137" s="426">
        <f t="shared" si="19"/>
        <v>3062.25</v>
      </c>
      <c r="M137" s="427">
        <f t="shared" si="19"/>
        <v>1688.0310000000002</v>
      </c>
      <c r="N137" s="426">
        <f t="shared" si="19"/>
        <v>1856.6280000000002</v>
      </c>
      <c r="O137" s="427">
        <f t="shared" si="19"/>
        <v>2096.6849999999999</v>
      </c>
      <c r="P137" s="426">
        <f t="shared" si="19"/>
        <v>1688.0310000000002</v>
      </c>
      <c r="Q137" s="427">
        <f t="shared" si="19"/>
        <v>1425.5820000000001</v>
      </c>
      <c r="R137" s="585">
        <f t="shared" si="19"/>
        <v>1499.0219999999999</v>
      </c>
    </row>
    <row r="138" spans="1:18" ht="12.6" customHeight="1">
      <c r="A138" s="381"/>
      <c r="B138" s="417">
        <f t="shared" si="20"/>
        <v>135</v>
      </c>
      <c r="C138" s="425">
        <f t="shared" si="19"/>
        <v>829.38599999999997</v>
      </c>
      <c r="D138" s="426">
        <f t="shared" si="19"/>
        <v>847.44</v>
      </c>
      <c r="E138" s="427">
        <f t="shared" si="19"/>
        <v>1490.9580000000001</v>
      </c>
      <c r="F138" s="426">
        <f t="shared" si="19"/>
        <v>1579.2930000000001</v>
      </c>
      <c r="G138" s="427">
        <f t="shared" si="19"/>
        <v>1846.6110000000001</v>
      </c>
      <c r="H138" s="426">
        <f t="shared" si="19"/>
        <v>2120.2920000000004</v>
      </c>
      <c r="I138" s="427">
        <f t="shared" si="19"/>
        <v>3325.5450000000001</v>
      </c>
      <c r="J138" s="426">
        <f t="shared" si="19"/>
        <v>1759.6080000000002</v>
      </c>
      <c r="K138" s="427">
        <f t="shared" si="19"/>
        <v>2105.3340000000003</v>
      </c>
      <c r="L138" s="426">
        <f t="shared" si="19"/>
        <v>3179.3130000000001</v>
      </c>
      <c r="M138" s="427">
        <f t="shared" si="19"/>
        <v>1744.9650000000001</v>
      </c>
      <c r="N138" s="426">
        <f t="shared" si="19"/>
        <v>1924.7310000000002</v>
      </c>
      <c r="O138" s="427">
        <f t="shared" si="19"/>
        <v>2155.0410000000002</v>
      </c>
      <c r="P138" s="426">
        <f t="shared" si="19"/>
        <v>1744.9650000000001</v>
      </c>
      <c r="Q138" s="427">
        <f t="shared" si="19"/>
        <v>1480.2570000000001</v>
      </c>
      <c r="R138" s="585">
        <f t="shared" si="19"/>
        <v>1552.2840000000001</v>
      </c>
    </row>
    <row r="139" spans="1:18" ht="12.6" customHeight="1">
      <c r="A139" s="381"/>
      <c r="B139" s="417">
        <f t="shared" si="20"/>
        <v>140</v>
      </c>
      <c r="C139" s="425">
        <f t="shared" si="19"/>
        <v>856.29600000000005</v>
      </c>
      <c r="D139" s="426">
        <f t="shared" si="19"/>
        <v>878.83199999999999</v>
      </c>
      <c r="E139" s="427">
        <f t="shared" si="19"/>
        <v>1546.173</v>
      </c>
      <c r="F139" s="426">
        <f t="shared" si="19"/>
        <v>1637.7930000000001</v>
      </c>
      <c r="G139" s="427">
        <f t="shared" si="19"/>
        <v>1909.3230000000003</v>
      </c>
      <c r="H139" s="426">
        <f t="shared" si="19"/>
        <v>2196.288</v>
      </c>
      <c r="I139" s="427">
        <f t="shared" si="19"/>
        <v>3447.1170000000002</v>
      </c>
      <c r="J139" s="426">
        <f t="shared" si="19"/>
        <v>1824.327</v>
      </c>
      <c r="K139" s="427">
        <f t="shared" si="19"/>
        <v>2183.7060000000001</v>
      </c>
      <c r="L139" s="426">
        <f t="shared" si="19"/>
        <v>3295.404</v>
      </c>
      <c r="M139" s="427">
        <f t="shared" si="19"/>
        <v>1806.201</v>
      </c>
      <c r="N139" s="426">
        <f t="shared" si="19"/>
        <v>1986.336</v>
      </c>
      <c r="O139" s="427">
        <f t="shared" si="19"/>
        <v>2219.8230000000003</v>
      </c>
      <c r="P139" s="426">
        <f t="shared" si="19"/>
        <v>1806.201</v>
      </c>
      <c r="Q139" s="427">
        <f t="shared" si="19"/>
        <v>1534.5719999999999</v>
      </c>
      <c r="R139" s="585">
        <f t="shared" si="19"/>
        <v>1606.1580000000001</v>
      </c>
    </row>
    <row r="140" spans="1:18" ht="12.6" customHeight="1">
      <c r="A140" s="381"/>
      <c r="B140" s="417">
        <f t="shared" si="20"/>
        <v>145</v>
      </c>
      <c r="C140" s="425">
        <f t="shared" si="19"/>
        <v>884.61</v>
      </c>
      <c r="D140" s="426">
        <f t="shared" si="19"/>
        <v>910.20600000000002</v>
      </c>
      <c r="E140" s="427">
        <f t="shared" si="19"/>
        <v>1601.3879999999999</v>
      </c>
      <c r="F140" s="426">
        <f t="shared" si="19"/>
        <v>1696.2840000000001</v>
      </c>
      <c r="G140" s="427">
        <f t="shared" si="19"/>
        <v>1974.3030000000001</v>
      </c>
      <c r="H140" s="426">
        <f t="shared" si="19"/>
        <v>2273.1570000000002</v>
      </c>
      <c r="I140" s="427">
        <f t="shared" si="19"/>
        <v>3567.69</v>
      </c>
      <c r="J140" s="426">
        <f t="shared" si="19"/>
        <v>1889.91</v>
      </c>
      <c r="K140" s="427">
        <f t="shared" si="19"/>
        <v>2245.2480000000005</v>
      </c>
      <c r="L140" s="426">
        <f t="shared" si="19"/>
        <v>3411.63</v>
      </c>
      <c r="M140" s="427">
        <f t="shared" si="19"/>
        <v>1869.1020000000003</v>
      </c>
      <c r="N140" s="426">
        <f t="shared" si="19"/>
        <v>2048.085</v>
      </c>
      <c r="O140" s="427">
        <f t="shared" si="19"/>
        <v>2290.9950000000003</v>
      </c>
      <c r="P140" s="426">
        <f t="shared" si="19"/>
        <v>1869.1020000000003</v>
      </c>
      <c r="Q140" s="427">
        <f t="shared" si="19"/>
        <v>1589.346</v>
      </c>
      <c r="R140" s="585">
        <f t="shared" si="19"/>
        <v>1658.6460000000002</v>
      </c>
    </row>
    <row r="141" spans="1:18" ht="12.6" customHeight="1" thickBot="1">
      <c r="A141" s="381"/>
      <c r="B141" s="433">
        <f t="shared" si="20"/>
        <v>150</v>
      </c>
      <c r="C141" s="434">
        <f t="shared" si="19"/>
        <v>928.48500000000013</v>
      </c>
      <c r="D141" s="435">
        <f t="shared" si="19"/>
        <v>937.67400000000009</v>
      </c>
      <c r="E141" s="436">
        <f t="shared" si="19"/>
        <v>1656.6120000000001</v>
      </c>
      <c r="F141" s="435">
        <f t="shared" si="19"/>
        <v>1754.7750000000001</v>
      </c>
      <c r="G141" s="436">
        <f t="shared" si="19"/>
        <v>2037.9869999999999</v>
      </c>
      <c r="H141" s="435">
        <f t="shared" si="19"/>
        <v>2348.2800000000002</v>
      </c>
      <c r="I141" s="436">
        <f t="shared" si="19"/>
        <v>3688.38</v>
      </c>
      <c r="J141" s="435">
        <f t="shared" si="19"/>
        <v>1955.3670000000002</v>
      </c>
      <c r="K141" s="436">
        <f t="shared" si="19"/>
        <v>2307.0509999999999</v>
      </c>
      <c r="L141" s="435">
        <f t="shared" si="19"/>
        <v>3524.886</v>
      </c>
      <c r="M141" s="436">
        <f t="shared" si="19"/>
        <v>1921.9410000000003</v>
      </c>
      <c r="N141" s="435">
        <f t="shared" si="19"/>
        <v>2117.8890000000001</v>
      </c>
      <c r="O141" s="436">
        <f t="shared" si="19"/>
        <v>2362.3200000000002</v>
      </c>
      <c r="P141" s="435">
        <f t="shared" si="19"/>
        <v>1921.9410000000003</v>
      </c>
      <c r="Q141" s="436">
        <f t="shared" si="19"/>
        <v>1635.2909999999999</v>
      </c>
      <c r="R141" s="588">
        <f t="shared" si="19"/>
        <v>1713.2670000000001</v>
      </c>
    </row>
    <row r="142" spans="1:18" ht="6" customHeight="1">
      <c r="A142" s="381"/>
      <c r="B142" s="453"/>
      <c r="C142" s="454"/>
      <c r="D142" s="454"/>
      <c r="E142" s="454"/>
      <c r="F142" s="454"/>
      <c r="G142" s="454"/>
      <c r="H142" s="454"/>
      <c r="I142" s="454"/>
      <c r="J142" s="454"/>
      <c r="K142" s="454"/>
      <c r="L142" s="454"/>
      <c r="M142" s="454"/>
      <c r="N142" s="454"/>
      <c r="O142" s="454"/>
      <c r="P142" s="454"/>
      <c r="Q142" s="454"/>
      <c r="R142" s="299"/>
    </row>
    <row r="143" spans="1:18" ht="15.75" thickBot="1">
      <c r="A143" s="381"/>
      <c r="B143" s="461" t="s">
        <v>714</v>
      </c>
      <c r="C143" s="381"/>
      <c r="D143" s="381"/>
      <c r="E143" s="381"/>
      <c r="F143" s="381"/>
      <c r="G143" s="381"/>
      <c r="H143" s="381"/>
      <c r="I143" s="381"/>
      <c r="J143" s="381"/>
      <c r="K143" s="381"/>
      <c r="L143" s="381"/>
      <c r="M143" s="381"/>
      <c r="N143" s="381"/>
      <c r="O143" s="381"/>
      <c r="P143" s="381"/>
      <c r="Q143" s="381"/>
      <c r="R143" s="299"/>
    </row>
    <row r="144" spans="1:18" ht="15.75" thickBot="1">
      <c r="A144" s="381"/>
      <c r="B144" s="440"/>
      <c r="C144" s="407" t="s">
        <v>5</v>
      </c>
      <c r="D144" s="408"/>
      <c r="E144" s="408"/>
      <c r="F144" s="408"/>
      <c r="G144" s="408"/>
      <c r="H144" s="408"/>
      <c r="I144" s="408"/>
      <c r="J144" s="408"/>
      <c r="K144" s="408"/>
      <c r="L144" s="408"/>
      <c r="M144" s="409"/>
      <c r="N144" s="408"/>
      <c r="O144" s="408"/>
      <c r="P144" s="408"/>
      <c r="Q144" s="408"/>
      <c r="R144" s="409"/>
    </row>
    <row r="145" spans="1:18" ht="15.75" thickBot="1">
      <c r="A145" s="381"/>
      <c r="B145" s="813" t="s">
        <v>715</v>
      </c>
      <c r="C145" s="637">
        <v>91</v>
      </c>
      <c r="D145" s="415">
        <v>94</v>
      </c>
      <c r="E145" s="493">
        <v>951</v>
      </c>
      <c r="F145" s="415">
        <v>952</v>
      </c>
      <c r="G145" s="493">
        <v>953</v>
      </c>
      <c r="H145" s="415">
        <v>954</v>
      </c>
      <c r="I145" s="493">
        <v>955</v>
      </c>
      <c r="J145" s="415">
        <v>956</v>
      </c>
      <c r="K145" s="493">
        <v>957</v>
      </c>
      <c r="L145" s="415">
        <v>958</v>
      </c>
      <c r="M145" s="493">
        <v>959</v>
      </c>
      <c r="N145" s="415">
        <v>961</v>
      </c>
      <c r="O145" s="493">
        <v>962</v>
      </c>
      <c r="P145" s="415">
        <v>963</v>
      </c>
      <c r="Q145" s="413">
        <v>970</v>
      </c>
      <c r="R145" s="578">
        <v>971</v>
      </c>
    </row>
    <row r="146" spans="1:18" ht="11.25" customHeight="1">
      <c r="A146" s="381"/>
      <c r="B146" s="814"/>
      <c r="C146" s="462">
        <f>+C240*(1-C$11)</f>
        <v>6.1920000000000002</v>
      </c>
      <c r="D146" s="463">
        <f t="shared" ref="D146:R147" si="21">+D240*(1-D$11)</f>
        <v>6.2549999999999999</v>
      </c>
      <c r="E146" s="464">
        <f t="shared" si="21"/>
        <v>11.052000000000001</v>
      </c>
      <c r="F146" s="463">
        <f t="shared" si="21"/>
        <v>11.700000000000001</v>
      </c>
      <c r="G146" s="464">
        <f t="shared" si="21"/>
        <v>13.59</v>
      </c>
      <c r="H146" s="463">
        <f t="shared" si="21"/>
        <v>15.660000000000002</v>
      </c>
      <c r="I146" s="464">
        <f t="shared" si="21"/>
        <v>24.597000000000001</v>
      </c>
      <c r="J146" s="463">
        <f t="shared" si="21"/>
        <v>13.041</v>
      </c>
      <c r="K146" s="464">
        <f t="shared" si="21"/>
        <v>15.381</v>
      </c>
      <c r="L146" s="463">
        <f t="shared" si="21"/>
        <v>23.508000000000003</v>
      </c>
      <c r="M146" s="464">
        <f t="shared" si="21"/>
        <v>12.816000000000001</v>
      </c>
      <c r="N146" s="463">
        <f>+N240*(1-N$11)</f>
        <v>14.121</v>
      </c>
      <c r="O146" s="464">
        <f t="shared" si="21"/>
        <v>15.75</v>
      </c>
      <c r="P146" s="463">
        <f>+P240*(1-P$11)</f>
        <v>12.816000000000001</v>
      </c>
      <c r="Q146" s="464">
        <f t="shared" si="21"/>
        <v>10.908000000000001</v>
      </c>
      <c r="R146" s="638">
        <f t="shared" si="21"/>
        <v>11.430000000000001</v>
      </c>
    </row>
    <row r="147" spans="1:18" ht="11.25" customHeight="1" thickBot="1">
      <c r="A147" s="381"/>
      <c r="B147" s="466" t="s">
        <v>716</v>
      </c>
      <c r="C147" s="467">
        <f>+C241*(1-C$11)</f>
        <v>928.48500000000013</v>
      </c>
      <c r="D147" s="468">
        <f t="shared" si="21"/>
        <v>937.67400000000009</v>
      </c>
      <c r="E147" s="469">
        <f t="shared" si="21"/>
        <v>1656.6120000000001</v>
      </c>
      <c r="F147" s="468">
        <f t="shared" si="21"/>
        <v>1754.7750000000001</v>
      </c>
      <c r="G147" s="469">
        <f t="shared" si="21"/>
        <v>2037.9869999999999</v>
      </c>
      <c r="H147" s="468">
        <f t="shared" si="21"/>
        <v>2348.2800000000002</v>
      </c>
      <c r="I147" s="469">
        <f t="shared" si="21"/>
        <v>3688.38</v>
      </c>
      <c r="J147" s="468">
        <f t="shared" si="21"/>
        <v>1955.3670000000002</v>
      </c>
      <c r="K147" s="469">
        <f t="shared" si="21"/>
        <v>2307.0509999999999</v>
      </c>
      <c r="L147" s="468">
        <f t="shared" si="21"/>
        <v>3524.886</v>
      </c>
      <c r="M147" s="469">
        <f t="shared" si="21"/>
        <v>1921.9410000000003</v>
      </c>
      <c r="N147" s="468">
        <f>+N241*(1-N$11)</f>
        <v>2117.8890000000001</v>
      </c>
      <c r="O147" s="469">
        <f t="shared" si="21"/>
        <v>2362.3200000000002</v>
      </c>
      <c r="P147" s="468">
        <f>+P241*(1-P$11)</f>
        <v>1921.9410000000003</v>
      </c>
      <c r="Q147" s="469">
        <f t="shared" si="21"/>
        <v>1635.2909999999999</v>
      </c>
      <c r="R147" s="600">
        <f t="shared" si="21"/>
        <v>1713.2670000000001</v>
      </c>
    </row>
    <row r="148" spans="1:18">
      <c r="A148" s="381"/>
      <c r="B148" s="450" t="s">
        <v>264</v>
      </c>
      <c r="C148" s="381"/>
      <c r="D148" s="381"/>
      <c r="E148" s="381"/>
      <c r="F148" s="381"/>
      <c r="G148" s="381"/>
      <c r="H148" s="381"/>
      <c r="I148" s="381"/>
      <c r="J148" s="381"/>
      <c r="K148" s="381"/>
      <c r="L148" s="381"/>
      <c r="M148" s="381"/>
      <c r="N148" s="381"/>
      <c r="O148" s="381"/>
      <c r="P148" s="381"/>
      <c r="Q148" s="381"/>
      <c r="R148" s="299"/>
    </row>
    <row r="149" spans="1:18">
      <c r="A149" s="381"/>
      <c r="B149" s="452" t="s">
        <v>265</v>
      </c>
      <c r="C149" s="381"/>
      <c r="D149" s="381"/>
      <c r="E149" s="381"/>
      <c r="F149" s="381"/>
      <c r="G149" s="381"/>
      <c r="H149" s="381"/>
      <c r="I149" s="381"/>
      <c r="J149" s="381"/>
      <c r="K149" s="381"/>
      <c r="L149" s="381"/>
      <c r="M149" s="381"/>
      <c r="N149" s="381"/>
      <c r="O149" s="381"/>
      <c r="P149" s="381"/>
      <c r="Q149" s="381"/>
      <c r="R149" s="299"/>
    </row>
    <row r="150" spans="1:18" ht="21" customHeight="1">
      <c r="A150" s="381"/>
      <c r="B150" s="381"/>
      <c r="C150" s="381"/>
      <c r="D150" s="381"/>
      <c r="E150" s="381"/>
      <c r="F150" s="381"/>
      <c r="G150" s="381"/>
      <c r="H150" s="381"/>
      <c r="I150" s="381"/>
      <c r="J150" s="381"/>
      <c r="K150" s="381"/>
      <c r="L150" s="381"/>
      <c r="M150" s="381"/>
      <c r="N150" s="381"/>
      <c r="O150" s="381"/>
      <c r="P150" s="381"/>
      <c r="Q150" s="381"/>
      <c r="R150" s="299"/>
    </row>
    <row r="151" spans="1:18" hidden="1">
      <c r="A151" s="381"/>
      <c r="B151" s="381"/>
      <c r="C151" s="639" t="s">
        <v>767</v>
      </c>
      <c r="D151" s="475"/>
      <c r="E151" s="475"/>
      <c r="F151" s="474"/>
      <c r="G151" s="474"/>
      <c r="H151" s="474"/>
      <c r="I151" s="474"/>
      <c r="J151" s="474"/>
      <c r="K151" s="474"/>
      <c r="L151" s="474"/>
      <c r="M151" s="474"/>
      <c r="N151" s="474"/>
      <c r="O151" s="474"/>
      <c r="P151" s="474"/>
      <c r="Q151" s="474"/>
      <c r="R151" s="299"/>
    </row>
    <row r="152" spans="1:18" hidden="1">
      <c r="A152" s="381"/>
      <c r="B152" s="476" t="s">
        <v>717</v>
      </c>
      <c r="C152" s="477"/>
      <c r="D152" s="477"/>
      <c r="E152" s="477"/>
      <c r="F152" s="477"/>
      <c r="G152" s="478"/>
      <c r="H152" s="478"/>
      <c r="I152" s="478"/>
      <c r="J152" s="478"/>
      <c r="K152" s="478"/>
      <c r="L152" s="478"/>
      <c r="M152" s="478"/>
      <c r="N152" s="478"/>
      <c r="O152" s="478"/>
      <c r="P152" s="478"/>
      <c r="Q152" s="478"/>
      <c r="R152" s="478"/>
    </row>
    <row r="153" spans="1:18" ht="15.75" hidden="1" thickBot="1">
      <c r="A153" s="381"/>
      <c r="B153" s="479" t="s">
        <v>718</v>
      </c>
      <c r="C153" s="261">
        <v>91</v>
      </c>
      <c r="D153" s="261">
        <v>94</v>
      </c>
      <c r="E153" s="261">
        <v>951</v>
      </c>
      <c r="F153" s="261">
        <v>952</v>
      </c>
      <c r="G153" s="262">
        <v>953</v>
      </c>
      <c r="H153" s="261">
        <v>954</v>
      </c>
      <c r="I153" s="261">
        <v>955</v>
      </c>
      <c r="J153" s="261">
        <v>956</v>
      </c>
      <c r="K153" s="261">
        <v>957</v>
      </c>
      <c r="L153" s="261">
        <v>958</v>
      </c>
      <c r="M153" s="263">
        <v>959</v>
      </c>
      <c r="N153" s="263">
        <v>961</v>
      </c>
      <c r="O153" s="261">
        <v>962</v>
      </c>
      <c r="P153" s="261">
        <v>963</v>
      </c>
      <c r="Q153" s="261">
        <v>970</v>
      </c>
      <c r="R153" s="261">
        <v>971</v>
      </c>
    </row>
    <row r="154" spans="1:18" hidden="1">
      <c r="A154" s="381"/>
      <c r="B154" s="480" t="s">
        <v>719</v>
      </c>
      <c r="C154" s="481"/>
      <c r="D154" s="482"/>
      <c r="E154" s="481"/>
      <c r="F154" s="482"/>
      <c r="G154" s="481"/>
      <c r="H154" s="482"/>
      <c r="I154" s="481"/>
      <c r="J154" s="482"/>
      <c r="K154" s="481"/>
      <c r="L154" s="482"/>
      <c r="M154" s="481"/>
      <c r="N154" s="481"/>
      <c r="O154" s="482"/>
      <c r="P154" s="482"/>
      <c r="Q154" s="481"/>
      <c r="R154" s="482"/>
    </row>
    <row r="155" spans="1:18" hidden="1">
      <c r="A155" s="381"/>
      <c r="B155" s="480">
        <v>1</v>
      </c>
      <c r="C155" s="481">
        <v>95.78</v>
      </c>
      <c r="D155" s="482">
        <v>71.02</v>
      </c>
      <c r="E155" s="481">
        <v>163.22999999999999</v>
      </c>
      <c r="F155" s="482">
        <v>114.60000000000001</v>
      </c>
      <c r="G155" s="481">
        <v>176.53</v>
      </c>
      <c r="H155" s="482">
        <v>133.72999999999999</v>
      </c>
      <c r="I155" s="481">
        <v>200.79</v>
      </c>
      <c r="J155" s="482">
        <v>126.26</v>
      </c>
      <c r="K155" s="481">
        <v>169.58</v>
      </c>
      <c r="L155" s="482">
        <v>189.3</v>
      </c>
      <c r="M155" s="481">
        <v>135.39000000000001</v>
      </c>
      <c r="N155" s="481">
        <v>146.63</v>
      </c>
      <c r="O155" s="482">
        <v>125.03</v>
      </c>
      <c r="P155" s="482">
        <v>135.39000000000001</v>
      </c>
      <c r="Q155" s="481">
        <v>106.73</v>
      </c>
      <c r="R155" s="482">
        <v>114.04</v>
      </c>
    </row>
    <row r="156" spans="1:18" hidden="1">
      <c r="A156" s="381"/>
      <c r="B156" s="480">
        <v>2</v>
      </c>
      <c r="C156" s="481">
        <v>108.41</v>
      </c>
      <c r="D156" s="482">
        <v>79.600000000000009</v>
      </c>
      <c r="E156" s="481">
        <v>186.25</v>
      </c>
      <c r="F156" s="482">
        <v>137.34</v>
      </c>
      <c r="G156" s="481">
        <v>201.81</v>
      </c>
      <c r="H156" s="482">
        <v>156.75</v>
      </c>
      <c r="I156" s="481">
        <v>240.26</v>
      </c>
      <c r="J156" s="482">
        <v>151.47</v>
      </c>
      <c r="K156" s="481">
        <v>197.67000000000002</v>
      </c>
      <c r="L156" s="482">
        <v>227.94</v>
      </c>
      <c r="M156" s="481">
        <v>154.49</v>
      </c>
      <c r="N156" s="481">
        <v>171.93</v>
      </c>
      <c r="O156" s="482">
        <v>144.22999999999999</v>
      </c>
      <c r="P156" s="482">
        <v>155.74</v>
      </c>
      <c r="Q156" s="481">
        <v>128.37</v>
      </c>
      <c r="R156" s="482">
        <v>132.28</v>
      </c>
    </row>
    <row r="157" spans="1:18" hidden="1">
      <c r="A157" s="381"/>
      <c r="B157" s="480">
        <v>3</v>
      </c>
      <c r="C157" s="481">
        <v>120.87</v>
      </c>
      <c r="D157" s="482">
        <v>88.960000000000008</v>
      </c>
      <c r="E157" s="481">
        <v>204.39000000000001</v>
      </c>
      <c r="F157" s="482">
        <v>153.38</v>
      </c>
      <c r="G157" s="481">
        <v>222.68</v>
      </c>
      <c r="H157" s="482">
        <v>181.17000000000002</v>
      </c>
      <c r="I157" s="481">
        <v>291.32</v>
      </c>
      <c r="J157" s="482">
        <v>174.09</v>
      </c>
      <c r="K157" s="481">
        <v>236.41</v>
      </c>
      <c r="L157" s="482">
        <v>283.02</v>
      </c>
      <c r="M157" s="481">
        <v>180.04</v>
      </c>
      <c r="N157" s="481">
        <v>194.14000000000001</v>
      </c>
      <c r="O157" s="482">
        <v>163.93</v>
      </c>
      <c r="P157" s="482">
        <v>180.04</v>
      </c>
      <c r="Q157" s="481">
        <v>143.14000000000001</v>
      </c>
      <c r="R157" s="482">
        <v>151.1</v>
      </c>
    </row>
    <row r="158" spans="1:18" hidden="1">
      <c r="A158" s="381"/>
      <c r="B158" s="480">
        <v>4</v>
      </c>
      <c r="C158" s="481">
        <v>132.58000000000001</v>
      </c>
      <c r="D158" s="482">
        <v>96.240000000000009</v>
      </c>
      <c r="E158" s="481">
        <v>228.83</v>
      </c>
      <c r="F158" s="482">
        <v>169.22</v>
      </c>
      <c r="G158" s="481">
        <v>255.27</v>
      </c>
      <c r="H158" s="482">
        <v>207.15</v>
      </c>
      <c r="I158" s="481">
        <v>335.91</v>
      </c>
      <c r="J158" s="482">
        <v>200.27</v>
      </c>
      <c r="K158" s="481">
        <v>272.28000000000003</v>
      </c>
      <c r="L158" s="482">
        <v>326.17</v>
      </c>
      <c r="M158" s="481">
        <v>198.64000000000001</v>
      </c>
      <c r="N158" s="481">
        <v>216.21</v>
      </c>
      <c r="O158" s="482">
        <v>183.28</v>
      </c>
      <c r="P158" s="482">
        <v>198.64000000000001</v>
      </c>
      <c r="Q158" s="481">
        <v>158.18</v>
      </c>
      <c r="R158" s="482">
        <v>171</v>
      </c>
    </row>
    <row r="159" spans="1:18" hidden="1">
      <c r="A159" s="381"/>
      <c r="B159" s="480">
        <v>5</v>
      </c>
      <c r="C159" s="481">
        <v>144.30000000000001</v>
      </c>
      <c r="D159" s="482">
        <v>104.11</v>
      </c>
      <c r="E159" s="481">
        <v>248.29</v>
      </c>
      <c r="F159" s="482">
        <v>185.34</v>
      </c>
      <c r="G159" s="481">
        <v>275.74</v>
      </c>
      <c r="H159" s="482">
        <v>228.53</v>
      </c>
      <c r="I159" s="481">
        <v>380.29</v>
      </c>
      <c r="J159" s="482">
        <v>227.46</v>
      </c>
      <c r="K159" s="481">
        <v>299.85000000000002</v>
      </c>
      <c r="L159" s="482">
        <v>362.47</v>
      </c>
      <c r="M159" s="481">
        <v>216.89000000000001</v>
      </c>
      <c r="N159" s="481">
        <v>238.48000000000002</v>
      </c>
      <c r="O159" s="482">
        <v>201.25</v>
      </c>
      <c r="P159" s="482">
        <v>216.89000000000001</v>
      </c>
      <c r="Q159" s="481">
        <v>172.93</v>
      </c>
      <c r="R159" s="482">
        <v>193.67000000000002</v>
      </c>
    </row>
    <row r="160" spans="1:18" hidden="1">
      <c r="A160" s="381"/>
      <c r="B160" s="480">
        <v>6</v>
      </c>
      <c r="C160" s="481">
        <v>156.53</v>
      </c>
      <c r="D160" s="482">
        <v>110.82000000000001</v>
      </c>
      <c r="E160" s="481">
        <v>264.47000000000003</v>
      </c>
      <c r="F160" s="482">
        <v>199.16</v>
      </c>
      <c r="G160" s="481">
        <v>293.39</v>
      </c>
      <c r="H160" s="482">
        <v>251.71</v>
      </c>
      <c r="I160" s="481">
        <v>422.74</v>
      </c>
      <c r="J160" s="482">
        <v>251.57</v>
      </c>
      <c r="K160" s="481">
        <v>324.64</v>
      </c>
      <c r="L160" s="482">
        <v>402.93</v>
      </c>
      <c r="M160" s="481">
        <v>235.12</v>
      </c>
      <c r="N160" s="481">
        <v>256.2</v>
      </c>
      <c r="O160" s="482">
        <v>221.89000000000001</v>
      </c>
      <c r="P160" s="482">
        <v>235.12</v>
      </c>
      <c r="Q160" s="481">
        <v>190.48</v>
      </c>
      <c r="R160" s="482">
        <v>209.77</v>
      </c>
    </row>
    <row r="161" spans="1:18" hidden="1">
      <c r="A161" s="381"/>
      <c r="B161" s="480">
        <v>7</v>
      </c>
      <c r="C161" s="481">
        <v>164.02</v>
      </c>
      <c r="D161" s="482">
        <v>118.72</v>
      </c>
      <c r="E161" s="481">
        <v>279.3</v>
      </c>
      <c r="F161" s="482">
        <v>214.4</v>
      </c>
      <c r="G161" s="481">
        <v>311.06</v>
      </c>
      <c r="H161" s="482">
        <v>275.03000000000003</v>
      </c>
      <c r="I161" s="481">
        <v>466.41</v>
      </c>
      <c r="J161" s="482">
        <v>276.57</v>
      </c>
      <c r="K161" s="481">
        <v>349.43</v>
      </c>
      <c r="L161" s="482">
        <v>453.28000000000003</v>
      </c>
      <c r="M161" s="481">
        <v>250.43</v>
      </c>
      <c r="N161" s="481">
        <v>275.20999999999998</v>
      </c>
      <c r="O161" s="482">
        <v>242.4</v>
      </c>
      <c r="P161" s="482">
        <v>250.43</v>
      </c>
      <c r="Q161" s="481">
        <v>201.14000000000001</v>
      </c>
      <c r="R161" s="482">
        <v>229.36</v>
      </c>
    </row>
    <row r="162" spans="1:18" hidden="1">
      <c r="A162" s="381"/>
      <c r="B162" s="480">
        <v>8</v>
      </c>
      <c r="C162" s="481">
        <v>175.11</v>
      </c>
      <c r="D162" s="482">
        <v>123.13000000000001</v>
      </c>
      <c r="E162" s="481">
        <v>293.88</v>
      </c>
      <c r="F162" s="482">
        <v>230.12</v>
      </c>
      <c r="G162" s="481">
        <v>335.01</v>
      </c>
      <c r="H162" s="482">
        <v>297.58</v>
      </c>
      <c r="I162" s="481">
        <v>517.41999999999996</v>
      </c>
      <c r="J162" s="482">
        <v>298.52</v>
      </c>
      <c r="K162" s="481">
        <v>375.05</v>
      </c>
      <c r="L162" s="482">
        <v>493.08</v>
      </c>
      <c r="M162" s="481">
        <v>267.37</v>
      </c>
      <c r="N162" s="481">
        <v>303.09000000000003</v>
      </c>
      <c r="O162" s="482">
        <v>262.88</v>
      </c>
      <c r="P162" s="482">
        <v>267.37</v>
      </c>
      <c r="Q162" s="481">
        <v>215.29</v>
      </c>
      <c r="R162" s="482">
        <v>245.71</v>
      </c>
    </row>
    <row r="163" spans="1:18" hidden="1">
      <c r="A163" s="381"/>
      <c r="B163" s="480">
        <v>9</v>
      </c>
      <c r="C163" s="481">
        <v>185.96</v>
      </c>
      <c r="D163" s="482">
        <v>129.27000000000001</v>
      </c>
      <c r="E163" s="481">
        <v>306.99</v>
      </c>
      <c r="F163" s="482">
        <v>244.27</v>
      </c>
      <c r="G163" s="481">
        <v>356.54</v>
      </c>
      <c r="H163" s="482">
        <v>317.51</v>
      </c>
      <c r="I163" s="481">
        <v>550.16</v>
      </c>
      <c r="J163" s="482">
        <v>321.03000000000003</v>
      </c>
      <c r="K163" s="481">
        <v>399.75</v>
      </c>
      <c r="L163" s="482">
        <v>539.81000000000006</v>
      </c>
      <c r="M163" s="481">
        <v>287.07</v>
      </c>
      <c r="N163" s="481">
        <v>322.16000000000003</v>
      </c>
      <c r="O163" s="482">
        <v>283.41000000000003</v>
      </c>
      <c r="P163" s="482">
        <v>287.07</v>
      </c>
      <c r="Q163" s="481">
        <v>231.61</v>
      </c>
      <c r="R163" s="482">
        <v>265.3</v>
      </c>
    </row>
    <row r="164" spans="1:18" hidden="1">
      <c r="A164" s="381"/>
      <c r="B164" s="480">
        <v>10</v>
      </c>
      <c r="C164" s="481">
        <v>197.49</v>
      </c>
      <c r="D164" s="482">
        <v>133.62</v>
      </c>
      <c r="E164" s="481">
        <v>313.62</v>
      </c>
      <c r="F164" s="482">
        <v>259.58</v>
      </c>
      <c r="G164" s="481">
        <v>379.25</v>
      </c>
      <c r="H164" s="482">
        <v>319.7</v>
      </c>
      <c r="I164" s="481">
        <v>563.26</v>
      </c>
      <c r="J164" s="482">
        <v>333.52</v>
      </c>
      <c r="K164" s="481">
        <v>426.98</v>
      </c>
      <c r="L164" s="482">
        <v>592.08000000000004</v>
      </c>
      <c r="M164" s="481">
        <v>296.37</v>
      </c>
      <c r="N164" s="481">
        <v>334.5</v>
      </c>
      <c r="O164" s="482">
        <v>301.28000000000003</v>
      </c>
      <c r="P164" s="482">
        <v>296.37</v>
      </c>
      <c r="Q164" s="481">
        <v>243.52</v>
      </c>
      <c r="R164" s="482">
        <v>269.24</v>
      </c>
    </row>
    <row r="165" spans="1:18" hidden="1">
      <c r="A165" s="381"/>
      <c r="B165" s="480">
        <v>11</v>
      </c>
      <c r="C165" s="481">
        <v>208.83</v>
      </c>
      <c r="D165" s="482">
        <v>137.15</v>
      </c>
      <c r="E165" s="481">
        <v>314.29000000000002</v>
      </c>
      <c r="F165" s="482">
        <v>261.51</v>
      </c>
      <c r="G165" s="481">
        <v>388.63</v>
      </c>
      <c r="H165" s="482">
        <v>322</v>
      </c>
      <c r="I165" s="481">
        <v>574.83000000000004</v>
      </c>
      <c r="J165" s="482">
        <v>336.57</v>
      </c>
      <c r="K165" s="481">
        <v>450.22</v>
      </c>
      <c r="L165" s="482">
        <v>593.76</v>
      </c>
      <c r="M165" s="481">
        <v>297.04000000000002</v>
      </c>
      <c r="N165" s="481">
        <v>346.6</v>
      </c>
      <c r="O165" s="482">
        <v>302.86</v>
      </c>
      <c r="P165" s="482">
        <v>297.04000000000002</v>
      </c>
      <c r="Q165" s="481">
        <v>245.18</v>
      </c>
      <c r="R165" s="482">
        <v>272.70999999999998</v>
      </c>
    </row>
    <row r="166" spans="1:18" hidden="1">
      <c r="A166" s="381"/>
      <c r="B166" s="480">
        <v>12</v>
      </c>
      <c r="C166" s="481">
        <v>213.75</v>
      </c>
      <c r="D166" s="482">
        <v>137.45000000000002</v>
      </c>
      <c r="E166" s="481">
        <v>316.72000000000003</v>
      </c>
      <c r="F166" s="482">
        <v>263.45</v>
      </c>
      <c r="G166" s="481">
        <v>393.24</v>
      </c>
      <c r="H166" s="482">
        <v>330.38</v>
      </c>
      <c r="I166" s="481">
        <v>581.83000000000004</v>
      </c>
      <c r="J166" s="482">
        <v>339.40000000000003</v>
      </c>
      <c r="K166" s="481">
        <v>465.49</v>
      </c>
      <c r="L166" s="482">
        <v>602.52</v>
      </c>
      <c r="M166" s="481">
        <v>299.94</v>
      </c>
      <c r="N166" s="481">
        <v>349.72</v>
      </c>
      <c r="O166" s="482">
        <v>313.16000000000003</v>
      </c>
      <c r="P166" s="482">
        <v>304.32</v>
      </c>
      <c r="Q166" s="481">
        <v>253.5</v>
      </c>
      <c r="R166" s="482">
        <v>274.88</v>
      </c>
    </row>
    <row r="167" spans="1:18" hidden="1">
      <c r="A167" s="381"/>
      <c r="B167" s="480">
        <v>13</v>
      </c>
      <c r="C167" s="481">
        <v>224.89000000000001</v>
      </c>
      <c r="D167" s="482">
        <v>156.01</v>
      </c>
      <c r="E167" s="481">
        <v>363.49</v>
      </c>
      <c r="F167" s="482">
        <v>302.2</v>
      </c>
      <c r="G167" s="481">
        <v>452.29</v>
      </c>
      <c r="H167" s="482">
        <v>389.99</v>
      </c>
      <c r="I167" s="481">
        <v>700.19</v>
      </c>
      <c r="J167" s="482">
        <v>394.07</v>
      </c>
      <c r="K167" s="481">
        <v>500.34000000000003</v>
      </c>
      <c r="L167" s="482">
        <v>689.21</v>
      </c>
      <c r="M167" s="481">
        <v>350.57</v>
      </c>
      <c r="N167" s="481">
        <v>393.04</v>
      </c>
      <c r="O167" s="482">
        <v>361.85</v>
      </c>
      <c r="P167" s="482">
        <v>350.57</v>
      </c>
      <c r="Q167" s="481">
        <v>283</v>
      </c>
      <c r="R167" s="482">
        <v>311.12</v>
      </c>
    </row>
    <row r="168" spans="1:18" hidden="1">
      <c r="A168" s="381"/>
      <c r="B168" s="480">
        <v>14</v>
      </c>
      <c r="C168" s="481">
        <v>237.42000000000002</v>
      </c>
      <c r="D168" s="482">
        <v>162.57</v>
      </c>
      <c r="E168" s="481">
        <v>376.99</v>
      </c>
      <c r="F168" s="482">
        <v>316.27</v>
      </c>
      <c r="G168" s="481">
        <v>463.8</v>
      </c>
      <c r="H168" s="482">
        <v>411.43</v>
      </c>
      <c r="I168" s="481">
        <v>733.72</v>
      </c>
      <c r="J168" s="482">
        <v>410.99</v>
      </c>
      <c r="K168" s="481">
        <v>524.21</v>
      </c>
      <c r="L168" s="482">
        <v>707.04</v>
      </c>
      <c r="M168" s="481">
        <v>371.88</v>
      </c>
      <c r="N168" s="481">
        <v>410.44</v>
      </c>
      <c r="O168" s="482">
        <v>388.95</v>
      </c>
      <c r="P168" s="482">
        <v>371.88</v>
      </c>
      <c r="Q168" s="481">
        <v>292.87</v>
      </c>
      <c r="R168" s="482">
        <v>329.87</v>
      </c>
    </row>
    <row r="169" spans="1:18" hidden="1">
      <c r="A169" s="381"/>
      <c r="B169" s="480">
        <v>15</v>
      </c>
      <c r="C169" s="481">
        <v>245.67000000000002</v>
      </c>
      <c r="D169" s="482">
        <v>166.17000000000002</v>
      </c>
      <c r="E169" s="481">
        <v>389.1</v>
      </c>
      <c r="F169" s="482">
        <v>330.35</v>
      </c>
      <c r="G169" s="481">
        <v>482.77</v>
      </c>
      <c r="H169" s="482">
        <v>433.92</v>
      </c>
      <c r="I169" s="481">
        <v>766.51</v>
      </c>
      <c r="J169" s="482">
        <v>435.48</v>
      </c>
      <c r="K169" s="481">
        <v>547.55000000000007</v>
      </c>
      <c r="L169" s="482">
        <v>741</v>
      </c>
      <c r="M169" s="481">
        <v>387.04</v>
      </c>
      <c r="N169" s="481">
        <v>429.53000000000003</v>
      </c>
      <c r="O169" s="482">
        <v>409.03000000000003</v>
      </c>
      <c r="P169" s="482">
        <v>387.04</v>
      </c>
      <c r="Q169" s="481">
        <v>308.77</v>
      </c>
      <c r="R169" s="482">
        <v>346.02</v>
      </c>
    </row>
    <row r="170" spans="1:18" hidden="1">
      <c r="A170" s="381"/>
      <c r="B170" s="480">
        <v>16</v>
      </c>
      <c r="C170" s="481">
        <v>252.54</v>
      </c>
      <c r="D170" s="482">
        <v>174.08</v>
      </c>
      <c r="E170" s="481">
        <v>402.63</v>
      </c>
      <c r="F170" s="482">
        <v>343.85</v>
      </c>
      <c r="G170" s="481">
        <v>502.55</v>
      </c>
      <c r="H170" s="482">
        <v>448.12</v>
      </c>
      <c r="I170" s="481">
        <v>795.25</v>
      </c>
      <c r="J170" s="482">
        <v>450.11</v>
      </c>
      <c r="K170" s="481">
        <v>574.07000000000005</v>
      </c>
      <c r="L170" s="482">
        <v>783.43000000000006</v>
      </c>
      <c r="M170" s="481">
        <v>398.7</v>
      </c>
      <c r="N170" s="481">
        <v>436.91</v>
      </c>
      <c r="O170" s="482">
        <v>434.01</v>
      </c>
      <c r="P170" s="482">
        <v>398.7</v>
      </c>
      <c r="Q170" s="481">
        <v>321.35000000000002</v>
      </c>
      <c r="R170" s="482">
        <v>366.11</v>
      </c>
    </row>
    <row r="171" spans="1:18" hidden="1">
      <c r="A171" s="381"/>
      <c r="B171" s="480">
        <v>17</v>
      </c>
      <c r="C171" s="481">
        <v>261.45999999999998</v>
      </c>
      <c r="D171" s="482">
        <v>179.65</v>
      </c>
      <c r="E171" s="481">
        <v>414.77</v>
      </c>
      <c r="F171" s="482">
        <v>357.29</v>
      </c>
      <c r="G171" s="481">
        <v>522.36</v>
      </c>
      <c r="H171" s="482">
        <v>468</v>
      </c>
      <c r="I171" s="481">
        <v>826.57</v>
      </c>
      <c r="J171" s="482">
        <v>457.43</v>
      </c>
      <c r="K171" s="481">
        <v>597.4</v>
      </c>
      <c r="L171" s="482">
        <v>808.56000000000006</v>
      </c>
      <c r="M171" s="481">
        <v>414.17</v>
      </c>
      <c r="N171" s="481">
        <v>452.98</v>
      </c>
      <c r="O171" s="482">
        <v>440.21000000000004</v>
      </c>
      <c r="P171" s="482">
        <v>414.17</v>
      </c>
      <c r="Q171" s="481">
        <v>334.03000000000003</v>
      </c>
      <c r="R171" s="482">
        <v>379.38</v>
      </c>
    </row>
    <row r="172" spans="1:18" hidden="1">
      <c r="A172" s="381"/>
      <c r="B172" s="480">
        <v>18</v>
      </c>
      <c r="C172" s="481">
        <v>268.88</v>
      </c>
      <c r="D172" s="482">
        <v>188.23</v>
      </c>
      <c r="E172" s="481">
        <v>426.92</v>
      </c>
      <c r="F172" s="482">
        <v>370.79</v>
      </c>
      <c r="G172" s="481">
        <v>542.16</v>
      </c>
      <c r="H172" s="482">
        <v>484.52</v>
      </c>
      <c r="I172" s="481">
        <v>853.14</v>
      </c>
      <c r="J172" s="482">
        <v>474.97</v>
      </c>
      <c r="K172" s="481">
        <v>619.65</v>
      </c>
      <c r="L172" s="482">
        <v>837.17000000000007</v>
      </c>
      <c r="M172" s="481">
        <v>421.93</v>
      </c>
      <c r="N172" s="481">
        <v>472.08</v>
      </c>
      <c r="O172" s="482">
        <v>472.93</v>
      </c>
      <c r="P172" s="482">
        <v>421.93</v>
      </c>
      <c r="Q172" s="481">
        <v>343.3</v>
      </c>
      <c r="R172" s="482">
        <v>397.44</v>
      </c>
    </row>
    <row r="173" spans="1:18" hidden="1">
      <c r="A173" s="381"/>
      <c r="B173" s="480">
        <v>19</v>
      </c>
      <c r="C173" s="481">
        <v>276.59000000000003</v>
      </c>
      <c r="D173" s="482">
        <v>189.71</v>
      </c>
      <c r="E173" s="481">
        <v>439.08</v>
      </c>
      <c r="F173" s="482">
        <v>384.28000000000003</v>
      </c>
      <c r="G173" s="481">
        <v>574.88</v>
      </c>
      <c r="H173" s="482">
        <v>502.72</v>
      </c>
      <c r="I173" s="481">
        <v>888.64</v>
      </c>
      <c r="J173" s="482">
        <v>487.21000000000004</v>
      </c>
      <c r="K173" s="481">
        <v>643.55000000000007</v>
      </c>
      <c r="L173" s="482">
        <v>862.22</v>
      </c>
      <c r="M173" s="481">
        <v>439.02</v>
      </c>
      <c r="N173" s="481">
        <v>486.84000000000003</v>
      </c>
      <c r="O173" s="482">
        <v>492.96000000000004</v>
      </c>
      <c r="P173" s="482">
        <v>439.02</v>
      </c>
      <c r="Q173" s="481">
        <v>355.6</v>
      </c>
      <c r="R173" s="482">
        <v>412.21000000000004</v>
      </c>
    </row>
    <row r="174" spans="1:18" hidden="1">
      <c r="A174" s="381"/>
      <c r="B174" s="480">
        <v>20</v>
      </c>
      <c r="C174" s="481">
        <v>285.08</v>
      </c>
      <c r="D174" s="482">
        <v>193.65</v>
      </c>
      <c r="E174" s="481">
        <v>449.61</v>
      </c>
      <c r="F174" s="482">
        <v>397.76</v>
      </c>
      <c r="G174" s="481">
        <v>581.77</v>
      </c>
      <c r="H174" s="482">
        <v>516.09</v>
      </c>
      <c r="I174" s="481">
        <v>911.06000000000006</v>
      </c>
      <c r="J174" s="482">
        <v>499.44</v>
      </c>
      <c r="K174" s="481">
        <v>660.6</v>
      </c>
      <c r="L174" s="482">
        <v>871.18000000000006</v>
      </c>
      <c r="M174" s="481">
        <v>447.62</v>
      </c>
      <c r="N174" s="481">
        <v>504.15000000000003</v>
      </c>
      <c r="O174" s="482">
        <v>514.88</v>
      </c>
      <c r="P174" s="482">
        <v>447.62</v>
      </c>
      <c r="Q174" s="481">
        <v>368.16</v>
      </c>
      <c r="R174" s="482">
        <v>428.37</v>
      </c>
    </row>
    <row r="175" spans="1:18" hidden="1">
      <c r="A175" s="381"/>
      <c r="B175" s="480">
        <v>21</v>
      </c>
      <c r="C175" s="481">
        <v>290.49</v>
      </c>
      <c r="D175" s="482">
        <v>199.13</v>
      </c>
      <c r="E175" s="481">
        <v>457.05</v>
      </c>
      <c r="F175" s="482">
        <v>411.1</v>
      </c>
      <c r="G175" s="481">
        <v>615.41</v>
      </c>
      <c r="H175" s="482">
        <v>521.20000000000005</v>
      </c>
      <c r="I175" s="481">
        <v>911.46</v>
      </c>
      <c r="J175" s="482">
        <v>505.36</v>
      </c>
      <c r="K175" s="481">
        <v>689.13</v>
      </c>
      <c r="L175" s="482">
        <v>919.29</v>
      </c>
      <c r="M175" s="481">
        <v>456.82</v>
      </c>
      <c r="N175" s="481">
        <v>506.61</v>
      </c>
      <c r="O175" s="482">
        <v>532.46</v>
      </c>
      <c r="P175" s="482">
        <v>456.82</v>
      </c>
      <c r="Q175" s="481">
        <v>383.87</v>
      </c>
      <c r="R175" s="482">
        <v>435.13</v>
      </c>
    </row>
    <row r="176" spans="1:18" hidden="1">
      <c r="A176" s="381"/>
      <c r="B176" s="480">
        <v>22</v>
      </c>
      <c r="C176" s="481">
        <v>297.62</v>
      </c>
      <c r="D176" s="482">
        <v>203.19</v>
      </c>
      <c r="E176" s="481">
        <v>460.89</v>
      </c>
      <c r="F176" s="482">
        <v>421.7</v>
      </c>
      <c r="G176" s="481">
        <v>621.38</v>
      </c>
      <c r="H176" s="482">
        <v>521.66</v>
      </c>
      <c r="I176" s="481">
        <v>913.04</v>
      </c>
      <c r="J176" s="482">
        <v>508.91</v>
      </c>
      <c r="K176" s="481">
        <v>712.18000000000006</v>
      </c>
      <c r="L176" s="482">
        <v>933.59</v>
      </c>
      <c r="M176" s="481">
        <v>457.09000000000003</v>
      </c>
      <c r="N176" s="481">
        <v>509.1</v>
      </c>
      <c r="O176" s="482">
        <v>539.06000000000006</v>
      </c>
      <c r="P176" s="482">
        <v>457.09000000000003</v>
      </c>
      <c r="Q176" s="481">
        <v>393.88</v>
      </c>
      <c r="R176" s="482">
        <v>436.83</v>
      </c>
    </row>
    <row r="177" spans="1:18" hidden="1">
      <c r="A177" s="381"/>
      <c r="B177" s="480">
        <v>23</v>
      </c>
      <c r="C177" s="481">
        <v>304.67</v>
      </c>
      <c r="D177" s="482">
        <v>203.59</v>
      </c>
      <c r="E177" s="481">
        <v>461.14</v>
      </c>
      <c r="F177" s="482">
        <v>422.3</v>
      </c>
      <c r="G177" s="481">
        <v>635.45000000000005</v>
      </c>
      <c r="H177" s="482">
        <v>522.22</v>
      </c>
      <c r="I177" s="481">
        <v>916.23</v>
      </c>
      <c r="J177" s="482">
        <v>513.27</v>
      </c>
      <c r="K177" s="481">
        <v>729.66</v>
      </c>
      <c r="L177" s="482">
        <v>934.16</v>
      </c>
      <c r="M177" s="481">
        <v>479.67</v>
      </c>
      <c r="N177" s="481">
        <v>519.85</v>
      </c>
      <c r="O177" s="482">
        <v>539.4</v>
      </c>
      <c r="P177" s="482">
        <v>479.67</v>
      </c>
      <c r="Q177" s="481">
        <v>394.32</v>
      </c>
      <c r="R177" s="482">
        <v>448.08</v>
      </c>
    </row>
    <row r="178" spans="1:18" hidden="1">
      <c r="A178" s="381"/>
      <c r="B178" s="480">
        <v>24</v>
      </c>
      <c r="C178" s="481">
        <v>308.78000000000003</v>
      </c>
      <c r="D178" s="482">
        <v>203.84</v>
      </c>
      <c r="E178" s="481">
        <v>461.39</v>
      </c>
      <c r="F178" s="482">
        <v>423.01</v>
      </c>
      <c r="G178" s="481">
        <v>636.86</v>
      </c>
      <c r="H178" s="482">
        <v>525.39</v>
      </c>
      <c r="I178" s="481">
        <v>916.58</v>
      </c>
      <c r="J178" s="482">
        <v>513.78</v>
      </c>
      <c r="K178" s="481">
        <v>752.31000000000006</v>
      </c>
      <c r="L178" s="482">
        <v>934.78</v>
      </c>
      <c r="M178" s="481">
        <v>479.94</v>
      </c>
      <c r="N178" s="481">
        <v>521.71</v>
      </c>
      <c r="O178" s="482">
        <v>541.62</v>
      </c>
      <c r="P178" s="482">
        <v>479.94</v>
      </c>
      <c r="Q178" s="481">
        <v>404.37</v>
      </c>
      <c r="R178" s="482">
        <v>460.85</v>
      </c>
    </row>
    <row r="179" spans="1:18" hidden="1">
      <c r="A179" s="381"/>
      <c r="B179" s="480">
        <v>25</v>
      </c>
      <c r="C179" s="481">
        <v>310.44</v>
      </c>
      <c r="D179" s="482">
        <v>205.77</v>
      </c>
      <c r="E179" s="481">
        <v>464.35</v>
      </c>
      <c r="F179" s="482">
        <v>425.35</v>
      </c>
      <c r="G179" s="481">
        <v>641.96</v>
      </c>
      <c r="H179" s="482">
        <v>539.74</v>
      </c>
      <c r="I179" s="481">
        <v>923.49</v>
      </c>
      <c r="J179" s="482">
        <v>517.21</v>
      </c>
      <c r="K179" s="481">
        <v>762.03</v>
      </c>
      <c r="L179" s="482">
        <v>956.07</v>
      </c>
      <c r="M179" s="481">
        <v>483.6</v>
      </c>
      <c r="N179" s="481">
        <v>525.38</v>
      </c>
      <c r="O179" s="482">
        <v>554.33000000000004</v>
      </c>
      <c r="P179" s="482">
        <v>485.41</v>
      </c>
      <c r="Q179" s="481">
        <v>406.15000000000003</v>
      </c>
      <c r="R179" s="482">
        <v>463.37</v>
      </c>
    </row>
    <row r="180" spans="1:18" hidden="1">
      <c r="A180" s="381"/>
      <c r="B180" s="480">
        <v>26</v>
      </c>
      <c r="C180" s="481">
        <v>323.54000000000002</v>
      </c>
      <c r="D180" s="482">
        <v>229.83</v>
      </c>
      <c r="E180" s="481">
        <v>521.07000000000005</v>
      </c>
      <c r="F180" s="482">
        <v>468.15000000000003</v>
      </c>
      <c r="G180" s="481">
        <v>697.46</v>
      </c>
      <c r="H180" s="482">
        <v>622.65</v>
      </c>
      <c r="I180" s="481">
        <v>1061.67</v>
      </c>
      <c r="J180" s="482">
        <v>563.59</v>
      </c>
      <c r="K180" s="481">
        <v>799.30000000000007</v>
      </c>
      <c r="L180" s="482">
        <v>1026.5899999999999</v>
      </c>
      <c r="M180" s="481">
        <v>516.97</v>
      </c>
      <c r="N180" s="481">
        <v>589.20000000000005</v>
      </c>
      <c r="O180" s="482">
        <v>618.28</v>
      </c>
      <c r="P180" s="482">
        <v>516.97</v>
      </c>
      <c r="Q180" s="481">
        <v>437.13</v>
      </c>
      <c r="R180" s="482">
        <v>497.25</v>
      </c>
    </row>
    <row r="181" spans="1:18" hidden="1">
      <c r="A181" s="381"/>
      <c r="B181" s="480">
        <v>27</v>
      </c>
      <c r="C181" s="481">
        <v>328.94</v>
      </c>
      <c r="D181" s="482">
        <v>240.69</v>
      </c>
      <c r="E181" s="481">
        <v>534.89</v>
      </c>
      <c r="F181" s="482">
        <v>489.31</v>
      </c>
      <c r="G181" s="481">
        <v>716.5</v>
      </c>
      <c r="H181" s="482">
        <v>669.49</v>
      </c>
      <c r="I181" s="481">
        <v>1084.9000000000001</v>
      </c>
      <c r="J181" s="482">
        <v>599.63</v>
      </c>
      <c r="K181" s="481">
        <v>820.82</v>
      </c>
      <c r="L181" s="482">
        <v>1062.6200000000001</v>
      </c>
      <c r="M181" s="481">
        <v>527.70000000000005</v>
      </c>
      <c r="N181" s="481">
        <v>606.43000000000006</v>
      </c>
      <c r="O181" s="482">
        <v>640.81000000000006</v>
      </c>
      <c r="P181" s="482">
        <v>527.70000000000005</v>
      </c>
      <c r="Q181" s="481">
        <v>457.39</v>
      </c>
      <c r="R181" s="482">
        <v>530.07000000000005</v>
      </c>
    </row>
    <row r="182" spans="1:18" hidden="1">
      <c r="A182" s="381"/>
      <c r="B182" s="480">
        <v>28</v>
      </c>
      <c r="C182" s="481">
        <v>336.08</v>
      </c>
      <c r="D182" s="482">
        <v>247.07</v>
      </c>
      <c r="E182" s="481">
        <v>546.77</v>
      </c>
      <c r="F182" s="482">
        <v>502.23</v>
      </c>
      <c r="G182" s="481">
        <v>752.44</v>
      </c>
      <c r="H182" s="482">
        <v>675.32</v>
      </c>
      <c r="I182" s="481">
        <v>1108.1000000000001</v>
      </c>
      <c r="J182" s="482">
        <v>613.49</v>
      </c>
      <c r="K182" s="481">
        <v>841.38</v>
      </c>
      <c r="L182" s="482">
        <v>1071.45</v>
      </c>
      <c r="M182" s="481">
        <v>538.35</v>
      </c>
      <c r="N182" s="481">
        <v>619.16</v>
      </c>
      <c r="O182" s="482">
        <v>656.9</v>
      </c>
      <c r="P182" s="482">
        <v>538.35</v>
      </c>
      <c r="Q182" s="481">
        <v>469.42</v>
      </c>
      <c r="R182" s="482">
        <v>542.79999999999995</v>
      </c>
    </row>
    <row r="183" spans="1:18" hidden="1">
      <c r="A183" s="381"/>
      <c r="B183" s="480">
        <v>29</v>
      </c>
      <c r="C183" s="481">
        <v>342.43</v>
      </c>
      <c r="D183" s="482">
        <v>253.48000000000002</v>
      </c>
      <c r="E183" s="481">
        <v>556.62</v>
      </c>
      <c r="F183" s="482">
        <v>515.11</v>
      </c>
      <c r="G183" s="481">
        <v>771.81000000000006</v>
      </c>
      <c r="H183" s="482">
        <v>693.30000000000007</v>
      </c>
      <c r="I183" s="481">
        <v>1140.9100000000001</v>
      </c>
      <c r="J183" s="482">
        <v>635.13</v>
      </c>
      <c r="K183" s="481">
        <v>859.95</v>
      </c>
      <c r="L183" s="482">
        <v>1118.81</v>
      </c>
      <c r="M183" s="481">
        <v>554.74</v>
      </c>
      <c r="N183" s="481">
        <v>633.08000000000004</v>
      </c>
      <c r="O183" s="482">
        <v>680.62</v>
      </c>
      <c r="P183" s="482">
        <v>554.74</v>
      </c>
      <c r="Q183" s="481">
        <v>481.32</v>
      </c>
      <c r="R183" s="482">
        <v>555.56000000000006</v>
      </c>
    </row>
    <row r="184" spans="1:18" hidden="1">
      <c r="A184" s="381"/>
      <c r="B184" s="480">
        <v>30</v>
      </c>
      <c r="C184" s="481">
        <v>349.05</v>
      </c>
      <c r="D184" s="482">
        <v>255.04</v>
      </c>
      <c r="E184" s="481">
        <v>568.44000000000005</v>
      </c>
      <c r="F184" s="482">
        <v>528.04</v>
      </c>
      <c r="G184" s="481">
        <v>773.76</v>
      </c>
      <c r="H184" s="482">
        <v>704.96</v>
      </c>
      <c r="I184" s="481">
        <v>1162.76</v>
      </c>
      <c r="J184" s="482">
        <v>648.4</v>
      </c>
      <c r="K184" s="481">
        <v>878.12</v>
      </c>
      <c r="L184" s="482">
        <v>1136.3900000000001</v>
      </c>
      <c r="M184" s="481">
        <v>566.81000000000006</v>
      </c>
      <c r="N184" s="481">
        <v>646.26</v>
      </c>
      <c r="O184" s="482">
        <v>691.55000000000007</v>
      </c>
      <c r="P184" s="482">
        <v>566.81000000000006</v>
      </c>
      <c r="Q184" s="481">
        <v>493.35</v>
      </c>
      <c r="R184" s="482">
        <v>567.76</v>
      </c>
    </row>
    <row r="185" spans="1:18" hidden="1">
      <c r="A185" s="381"/>
      <c r="B185" s="480">
        <v>31</v>
      </c>
      <c r="C185" s="481">
        <v>355.55</v>
      </c>
      <c r="D185" s="482">
        <v>262.81</v>
      </c>
      <c r="E185" s="481">
        <v>580.23</v>
      </c>
      <c r="F185" s="482">
        <v>539.78</v>
      </c>
      <c r="G185" s="481">
        <v>786.26</v>
      </c>
      <c r="H185" s="482">
        <v>720.52</v>
      </c>
      <c r="I185" s="481">
        <v>1182.77</v>
      </c>
      <c r="J185" s="482">
        <v>654.94000000000005</v>
      </c>
      <c r="K185" s="481">
        <v>894.15</v>
      </c>
      <c r="L185" s="482">
        <v>1142.1000000000001</v>
      </c>
      <c r="M185" s="481">
        <v>578.69000000000005</v>
      </c>
      <c r="N185" s="481">
        <v>660.59</v>
      </c>
      <c r="O185" s="482">
        <v>694.39</v>
      </c>
      <c r="P185" s="482">
        <v>578.69000000000005</v>
      </c>
      <c r="Q185" s="481">
        <v>504.44</v>
      </c>
      <c r="R185" s="482">
        <v>579.41</v>
      </c>
    </row>
    <row r="186" spans="1:18" hidden="1">
      <c r="A186" s="381"/>
      <c r="B186" s="480">
        <v>32</v>
      </c>
      <c r="C186" s="481">
        <v>361.82</v>
      </c>
      <c r="D186" s="482">
        <v>268.59000000000003</v>
      </c>
      <c r="E186" s="481">
        <v>589.93000000000006</v>
      </c>
      <c r="F186" s="482">
        <v>551.53</v>
      </c>
      <c r="G186" s="481">
        <v>817.29</v>
      </c>
      <c r="H186" s="482">
        <v>727.33</v>
      </c>
      <c r="I186" s="481">
        <v>1208.8700000000001</v>
      </c>
      <c r="J186" s="482">
        <v>677.67</v>
      </c>
      <c r="K186" s="481">
        <v>907.9</v>
      </c>
      <c r="L186" s="482">
        <v>1143.8800000000001</v>
      </c>
      <c r="M186" s="481">
        <v>584.22</v>
      </c>
      <c r="N186" s="481">
        <v>677.1</v>
      </c>
      <c r="O186" s="482">
        <v>721.23</v>
      </c>
      <c r="P186" s="482">
        <v>584.22</v>
      </c>
      <c r="Q186" s="481">
        <v>515.43000000000006</v>
      </c>
      <c r="R186" s="482">
        <v>591.63</v>
      </c>
    </row>
    <row r="187" spans="1:18" hidden="1">
      <c r="A187" s="381"/>
      <c r="B187" s="480">
        <v>33</v>
      </c>
      <c r="C187" s="481">
        <v>367.06</v>
      </c>
      <c r="D187" s="482">
        <v>270.74</v>
      </c>
      <c r="E187" s="481">
        <v>597.47</v>
      </c>
      <c r="F187" s="482">
        <v>553.39</v>
      </c>
      <c r="G187" s="481">
        <v>822.71</v>
      </c>
      <c r="H187" s="482">
        <v>762.84</v>
      </c>
      <c r="I187" s="481">
        <v>1231.92</v>
      </c>
      <c r="J187" s="482">
        <v>690.37</v>
      </c>
      <c r="K187" s="481">
        <v>921.37</v>
      </c>
      <c r="L187" s="482">
        <v>1179.0899999999999</v>
      </c>
      <c r="M187" s="481">
        <v>595.23</v>
      </c>
      <c r="N187" s="481">
        <v>688.13</v>
      </c>
      <c r="O187" s="482">
        <v>731.77</v>
      </c>
      <c r="P187" s="482">
        <v>595.23</v>
      </c>
      <c r="Q187" s="481">
        <v>517.15</v>
      </c>
      <c r="R187" s="482">
        <v>601.5</v>
      </c>
    </row>
    <row r="188" spans="1:18" hidden="1">
      <c r="A188" s="381"/>
      <c r="B188" s="480">
        <v>34</v>
      </c>
      <c r="C188" s="481">
        <v>372.36</v>
      </c>
      <c r="D188" s="482">
        <v>275.95999999999998</v>
      </c>
      <c r="E188" s="481">
        <v>607.15</v>
      </c>
      <c r="F188" s="482">
        <v>574.34</v>
      </c>
      <c r="G188" s="481">
        <v>824.32</v>
      </c>
      <c r="H188" s="482">
        <v>766.84</v>
      </c>
      <c r="I188" s="481">
        <v>1247.21</v>
      </c>
      <c r="J188" s="482">
        <v>694.51</v>
      </c>
      <c r="K188" s="481">
        <v>933.80000000000007</v>
      </c>
      <c r="L188" s="482">
        <v>1211.22</v>
      </c>
      <c r="M188" s="481">
        <v>607.75</v>
      </c>
      <c r="N188" s="481">
        <v>699</v>
      </c>
      <c r="O188" s="482">
        <v>753.77</v>
      </c>
      <c r="P188" s="482">
        <v>607.75</v>
      </c>
      <c r="Q188" s="481">
        <v>536.76</v>
      </c>
      <c r="R188" s="482">
        <v>613.57000000000005</v>
      </c>
    </row>
    <row r="189" spans="1:18" hidden="1">
      <c r="A189" s="381"/>
      <c r="B189" s="480">
        <v>35</v>
      </c>
      <c r="C189" s="481">
        <v>377.59000000000003</v>
      </c>
      <c r="D189" s="482">
        <v>284.11</v>
      </c>
      <c r="E189" s="481">
        <v>618.16</v>
      </c>
      <c r="F189" s="482">
        <v>579.16</v>
      </c>
      <c r="G189" s="481">
        <v>856.26</v>
      </c>
      <c r="H189" s="482">
        <v>787.26</v>
      </c>
      <c r="I189" s="481">
        <v>1270.3700000000001</v>
      </c>
      <c r="J189" s="482">
        <v>707.80000000000007</v>
      </c>
      <c r="K189" s="481">
        <v>944.77</v>
      </c>
      <c r="L189" s="482">
        <v>1256.2</v>
      </c>
      <c r="M189" s="481">
        <v>616.59</v>
      </c>
      <c r="N189" s="481">
        <v>707.85</v>
      </c>
      <c r="O189" s="482">
        <v>776.59</v>
      </c>
      <c r="P189" s="482">
        <v>616.59</v>
      </c>
      <c r="Q189" s="481">
        <v>541.13</v>
      </c>
      <c r="R189" s="482">
        <v>623.44000000000005</v>
      </c>
    </row>
    <row r="190" spans="1:18" hidden="1">
      <c r="A190" s="381"/>
      <c r="B190" s="480">
        <v>36</v>
      </c>
      <c r="C190" s="481">
        <v>382.85</v>
      </c>
      <c r="D190" s="482">
        <v>288.89</v>
      </c>
      <c r="E190" s="481">
        <v>628.61</v>
      </c>
      <c r="F190" s="482">
        <v>598.49</v>
      </c>
      <c r="G190" s="481">
        <v>865.78</v>
      </c>
      <c r="H190" s="482">
        <v>811.56000000000006</v>
      </c>
      <c r="I190" s="481">
        <v>1293.56</v>
      </c>
      <c r="J190" s="482">
        <v>721.16</v>
      </c>
      <c r="K190" s="481">
        <v>955.84</v>
      </c>
      <c r="L190" s="482">
        <v>1262.45</v>
      </c>
      <c r="M190" s="481">
        <v>621.68000000000006</v>
      </c>
      <c r="N190" s="481">
        <v>725.93000000000006</v>
      </c>
      <c r="O190" s="482">
        <v>793.08</v>
      </c>
      <c r="P190" s="482">
        <v>621.68000000000006</v>
      </c>
      <c r="Q190" s="481">
        <v>559.33000000000004</v>
      </c>
      <c r="R190" s="482">
        <v>637.16</v>
      </c>
    </row>
    <row r="191" spans="1:18" hidden="1">
      <c r="A191" s="381"/>
      <c r="B191" s="480">
        <v>37</v>
      </c>
      <c r="C191" s="481">
        <v>388.96000000000004</v>
      </c>
      <c r="D191" s="482">
        <v>294.81</v>
      </c>
      <c r="E191" s="481">
        <v>638.45000000000005</v>
      </c>
      <c r="F191" s="482">
        <v>610.24</v>
      </c>
      <c r="G191" s="481">
        <v>866.77</v>
      </c>
      <c r="H191" s="482">
        <v>829.26</v>
      </c>
      <c r="I191" s="481">
        <v>1319.51</v>
      </c>
      <c r="J191" s="482">
        <v>734.44</v>
      </c>
      <c r="K191" s="481">
        <v>966.54</v>
      </c>
      <c r="L191" s="482">
        <v>1269.1600000000001</v>
      </c>
      <c r="M191" s="481">
        <v>632.56000000000006</v>
      </c>
      <c r="N191" s="481">
        <v>738.67</v>
      </c>
      <c r="O191" s="482">
        <v>795.47</v>
      </c>
      <c r="P191" s="482">
        <v>632.56000000000006</v>
      </c>
      <c r="Q191" s="481">
        <v>570.32000000000005</v>
      </c>
      <c r="R191" s="482">
        <v>649.63</v>
      </c>
    </row>
    <row r="192" spans="1:18" hidden="1">
      <c r="A192" s="381"/>
      <c r="B192" s="480">
        <v>38</v>
      </c>
      <c r="C192" s="481">
        <v>389.58</v>
      </c>
      <c r="D192" s="482">
        <v>300.32</v>
      </c>
      <c r="E192" s="481">
        <v>648.20000000000005</v>
      </c>
      <c r="F192" s="482">
        <v>621.54</v>
      </c>
      <c r="G192" s="481">
        <v>885.88</v>
      </c>
      <c r="H192" s="482">
        <v>854.52</v>
      </c>
      <c r="I192" s="481">
        <v>1339.92</v>
      </c>
      <c r="J192" s="482">
        <v>749.2</v>
      </c>
      <c r="K192" s="481">
        <v>978.41</v>
      </c>
      <c r="L192" s="482">
        <v>1290.3500000000001</v>
      </c>
      <c r="M192" s="481">
        <v>661.35</v>
      </c>
      <c r="N192" s="481">
        <v>752.73</v>
      </c>
      <c r="O192" s="482">
        <v>810.33</v>
      </c>
      <c r="P192" s="482">
        <v>661.35</v>
      </c>
      <c r="Q192" s="481">
        <v>580.76</v>
      </c>
      <c r="R192" s="482">
        <v>660.47</v>
      </c>
    </row>
    <row r="193" spans="1:18" hidden="1">
      <c r="A193" s="381"/>
      <c r="B193" s="480">
        <v>39</v>
      </c>
      <c r="C193" s="481">
        <v>398.6</v>
      </c>
      <c r="D193" s="482">
        <v>305.7</v>
      </c>
      <c r="E193" s="481">
        <v>657.87</v>
      </c>
      <c r="F193" s="482">
        <v>625.61</v>
      </c>
      <c r="G193" s="481">
        <v>887.80000000000007</v>
      </c>
      <c r="H193" s="482">
        <v>872.84</v>
      </c>
      <c r="I193" s="481">
        <v>1368.65</v>
      </c>
      <c r="J193" s="482">
        <v>762.55000000000007</v>
      </c>
      <c r="K193" s="481">
        <v>989.63</v>
      </c>
      <c r="L193" s="482">
        <v>1308.22</v>
      </c>
      <c r="M193" s="481">
        <v>685.89</v>
      </c>
      <c r="N193" s="481">
        <v>772.29</v>
      </c>
      <c r="O193" s="482">
        <v>832.99</v>
      </c>
      <c r="P193" s="482">
        <v>685.89</v>
      </c>
      <c r="Q193" s="481">
        <v>584.62</v>
      </c>
      <c r="R193" s="482">
        <v>672.14</v>
      </c>
    </row>
    <row r="194" spans="1:18" hidden="1">
      <c r="A194" s="381"/>
      <c r="B194" s="480">
        <v>40</v>
      </c>
      <c r="C194" s="481">
        <v>403.84000000000003</v>
      </c>
      <c r="D194" s="482">
        <v>310.89</v>
      </c>
      <c r="E194" s="481">
        <v>667.57</v>
      </c>
      <c r="F194" s="482">
        <v>634.11</v>
      </c>
      <c r="G194" s="481">
        <v>900.49</v>
      </c>
      <c r="H194" s="482">
        <v>890.38</v>
      </c>
      <c r="I194" s="481">
        <v>1390.82</v>
      </c>
      <c r="J194" s="482">
        <v>782.01</v>
      </c>
      <c r="K194" s="481">
        <v>1000.46</v>
      </c>
      <c r="L194" s="482">
        <v>1340.46</v>
      </c>
      <c r="M194" s="481">
        <v>696.88</v>
      </c>
      <c r="N194" s="481">
        <v>786.48</v>
      </c>
      <c r="O194" s="482">
        <v>840.01</v>
      </c>
      <c r="P194" s="482">
        <v>696.88</v>
      </c>
      <c r="Q194" s="481">
        <v>592.62</v>
      </c>
      <c r="R194" s="482">
        <v>683.52</v>
      </c>
    </row>
    <row r="195" spans="1:18" hidden="1">
      <c r="A195" s="381"/>
      <c r="B195" s="480">
        <v>41</v>
      </c>
      <c r="C195" s="481">
        <v>408.6</v>
      </c>
      <c r="D195" s="482">
        <v>313.77</v>
      </c>
      <c r="E195" s="481">
        <v>677.06000000000006</v>
      </c>
      <c r="F195" s="482">
        <v>656.37</v>
      </c>
      <c r="G195" s="481">
        <v>932.82</v>
      </c>
      <c r="H195" s="482">
        <v>908.28</v>
      </c>
      <c r="I195" s="481">
        <v>1411.19</v>
      </c>
      <c r="J195" s="482">
        <v>795.43000000000006</v>
      </c>
      <c r="K195" s="481">
        <v>1021.71</v>
      </c>
      <c r="L195" s="482">
        <v>1362.92</v>
      </c>
      <c r="M195" s="481">
        <v>713.05000000000007</v>
      </c>
      <c r="N195" s="481">
        <v>796.25</v>
      </c>
      <c r="O195" s="482">
        <v>858.12</v>
      </c>
      <c r="P195" s="482">
        <v>713.05000000000007</v>
      </c>
      <c r="Q195" s="481">
        <v>612.87</v>
      </c>
      <c r="R195" s="482">
        <v>694.61</v>
      </c>
    </row>
    <row r="196" spans="1:18" hidden="1">
      <c r="A196" s="381"/>
      <c r="B196" s="480">
        <v>42</v>
      </c>
      <c r="C196" s="481">
        <v>413.41</v>
      </c>
      <c r="D196" s="482">
        <v>321.62</v>
      </c>
      <c r="E196" s="481">
        <v>686.49</v>
      </c>
      <c r="F196" s="482">
        <v>668.43000000000006</v>
      </c>
      <c r="G196" s="481">
        <v>944.52</v>
      </c>
      <c r="H196" s="482">
        <v>921.43000000000006</v>
      </c>
      <c r="I196" s="481">
        <v>1433.39</v>
      </c>
      <c r="J196" s="482">
        <v>814.24</v>
      </c>
      <c r="K196" s="481">
        <v>1032.6600000000001</v>
      </c>
      <c r="L196" s="482">
        <v>1389.31</v>
      </c>
      <c r="M196" s="481">
        <v>728.71</v>
      </c>
      <c r="N196" s="481">
        <v>808.07</v>
      </c>
      <c r="O196" s="482">
        <v>869.74</v>
      </c>
      <c r="P196" s="482">
        <v>728.71</v>
      </c>
      <c r="Q196" s="481">
        <v>624.66999999999996</v>
      </c>
      <c r="R196" s="482">
        <v>706.16</v>
      </c>
    </row>
    <row r="197" spans="1:18" hidden="1">
      <c r="A197" s="381"/>
      <c r="B197" s="480">
        <v>43</v>
      </c>
      <c r="C197" s="481">
        <v>421.67</v>
      </c>
      <c r="D197" s="482">
        <v>327.11</v>
      </c>
      <c r="E197" s="481">
        <v>695.93000000000006</v>
      </c>
      <c r="F197" s="482">
        <v>669.28</v>
      </c>
      <c r="G197" s="481">
        <v>952.69</v>
      </c>
      <c r="H197" s="482">
        <v>961.19</v>
      </c>
      <c r="I197" s="481">
        <v>1456.34</v>
      </c>
      <c r="J197" s="482">
        <v>823.04</v>
      </c>
      <c r="K197" s="481">
        <v>1044.94</v>
      </c>
      <c r="L197" s="482">
        <v>1405.8700000000001</v>
      </c>
      <c r="M197" s="481">
        <v>737.01</v>
      </c>
      <c r="N197" s="481">
        <v>821.49</v>
      </c>
      <c r="O197" s="482">
        <v>884.59</v>
      </c>
      <c r="P197" s="482">
        <v>737.01</v>
      </c>
      <c r="Q197" s="481">
        <v>624.94000000000005</v>
      </c>
      <c r="R197" s="482">
        <v>717.68000000000006</v>
      </c>
    </row>
    <row r="198" spans="1:18" hidden="1">
      <c r="A198" s="381"/>
      <c r="B198" s="480">
        <v>44</v>
      </c>
      <c r="C198" s="481">
        <v>423.04</v>
      </c>
      <c r="D198" s="482">
        <v>332.33</v>
      </c>
      <c r="E198" s="481">
        <v>705.36</v>
      </c>
      <c r="F198" s="482">
        <v>688.48</v>
      </c>
      <c r="G198" s="481">
        <v>953.5</v>
      </c>
      <c r="H198" s="482">
        <v>970.42000000000007</v>
      </c>
      <c r="I198" s="481">
        <v>1475.52</v>
      </c>
      <c r="J198" s="482">
        <v>835.74</v>
      </c>
      <c r="K198" s="481">
        <v>1055.48</v>
      </c>
      <c r="L198" s="482">
        <v>1414.43</v>
      </c>
      <c r="M198" s="481">
        <v>762.17</v>
      </c>
      <c r="N198" s="481">
        <v>834.61</v>
      </c>
      <c r="O198" s="482">
        <v>887.21</v>
      </c>
      <c r="P198" s="482">
        <v>762.17</v>
      </c>
      <c r="Q198" s="481">
        <v>643.81000000000006</v>
      </c>
      <c r="R198" s="482">
        <v>728.35</v>
      </c>
    </row>
    <row r="199" spans="1:18" hidden="1">
      <c r="A199" s="381"/>
      <c r="B199" s="480">
        <v>45</v>
      </c>
      <c r="C199" s="481">
        <v>427.88</v>
      </c>
      <c r="D199" s="482">
        <v>338.26</v>
      </c>
      <c r="E199" s="481">
        <v>714.88</v>
      </c>
      <c r="F199" s="482">
        <v>690.05000000000007</v>
      </c>
      <c r="G199" s="481">
        <v>957.56000000000006</v>
      </c>
      <c r="H199" s="482">
        <v>971.74</v>
      </c>
      <c r="I199" s="481">
        <v>1500.81</v>
      </c>
      <c r="J199" s="482">
        <v>840.41</v>
      </c>
      <c r="K199" s="481">
        <v>1067.5</v>
      </c>
      <c r="L199" s="482">
        <v>1442.68</v>
      </c>
      <c r="M199" s="481">
        <v>767.81000000000006</v>
      </c>
      <c r="N199" s="481">
        <v>848.37</v>
      </c>
      <c r="O199" s="482">
        <v>939.49</v>
      </c>
      <c r="P199" s="482">
        <v>767.81000000000006</v>
      </c>
      <c r="Q199" s="481">
        <v>644.32000000000005</v>
      </c>
      <c r="R199" s="482">
        <v>740.02</v>
      </c>
    </row>
    <row r="200" spans="1:18" hidden="1">
      <c r="A200" s="381"/>
      <c r="B200" s="480">
        <v>46</v>
      </c>
      <c r="C200" s="481">
        <v>432.69</v>
      </c>
      <c r="D200" s="482">
        <v>343.33</v>
      </c>
      <c r="E200" s="481">
        <v>724.32</v>
      </c>
      <c r="F200" s="482">
        <v>701.69</v>
      </c>
      <c r="G200" s="481">
        <v>987.59</v>
      </c>
      <c r="H200" s="482">
        <v>997.87</v>
      </c>
      <c r="I200" s="481">
        <v>1531.1200000000001</v>
      </c>
      <c r="J200" s="482">
        <v>862.97</v>
      </c>
      <c r="K200" s="481">
        <v>1088.0899999999999</v>
      </c>
      <c r="L200" s="482">
        <v>1490.79</v>
      </c>
      <c r="M200" s="481">
        <v>768.30000000000007</v>
      </c>
      <c r="N200" s="481">
        <v>855.62</v>
      </c>
      <c r="O200" s="482">
        <v>946.22</v>
      </c>
      <c r="P200" s="482">
        <v>768.30000000000007</v>
      </c>
      <c r="Q200" s="481">
        <v>657.96</v>
      </c>
      <c r="R200" s="482">
        <v>749.88</v>
      </c>
    </row>
    <row r="201" spans="1:18" hidden="1">
      <c r="A201" s="381"/>
      <c r="B201" s="480">
        <v>47</v>
      </c>
      <c r="C201" s="481">
        <v>437.52</v>
      </c>
      <c r="D201" s="482">
        <v>348.84000000000003</v>
      </c>
      <c r="E201" s="481">
        <v>731.1</v>
      </c>
      <c r="F201" s="482">
        <v>725.72</v>
      </c>
      <c r="G201" s="481">
        <v>994.06000000000006</v>
      </c>
      <c r="H201" s="482">
        <v>1010.57</v>
      </c>
      <c r="I201" s="481">
        <v>1560.23</v>
      </c>
      <c r="J201" s="482">
        <v>866.85</v>
      </c>
      <c r="K201" s="481">
        <v>1100.3700000000001</v>
      </c>
      <c r="L201" s="482">
        <v>1495.6000000000001</v>
      </c>
      <c r="M201" s="481">
        <v>768.63</v>
      </c>
      <c r="N201" s="481">
        <v>868.42000000000007</v>
      </c>
      <c r="O201" s="482">
        <v>947.44</v>
      </c>
      <c r="P201" s="482">
        <v>768.63</v>
      </c>
      <c r="Q201" s="481">
        <v>682.78</v>
      </c>
      <c r="R201" s="482">
        <v>760.32</v>
      </c>
    </row>
    <row r="202" spans="1:18" hidden="1">
      <c r="A202" s="381"/>
      <c r="B202" s="480">
        <v>48</v>
      </c>
      <c r="C202" s="481">
        <v>442.32</v>
      </c>
      <c r="D202" s="482">
        <v>350.1</v>
      </c>
      <c r="E202" s="481">
        <v>743.21</v>
      </c>
      <c r="F202" s="482">
        <v>731.55000000000007</v>
      </c>
      <c r="G202" s="481">
        <v>995.43000000000006</v>
      </c>
      <c r="H202" s="482">
        <v>1039.71</v>
      </c>
      <c r="I202" s="481">
        <v>1582.6200000000001</v>
      </c>
      <c r="J202" s="482">
        <v>880.08</v>
      </c>
      <c r="K202" s="481">
        <v>1111.98</v>
      </c>
      <c r="L202" s="482">
        <v>1497.83</v>
      </c>
      <c r="M202" s="481">
        <v>769.45</v>
      </c>
      <c r="N202" s="481">
        <v>893.16</v>
      </c>
      <c r="O202" s="482">
        <v>971.25</v>
      </c>
      <c r="P202" s="482">
        <v>769.45</v>
      </c>
      <c r="Q202" s="481">
        <v>684.44</v>
      </c>
      <c r="R202" s="482">
        <v>772.51</v>
      </c>
    </row>
    <row r="203" spans="1:18" hidden="1">
      <c r="A203" s="381"/>
      <c r="B203" s="480">
        <v>49</v>
      </c>
      <c r="C203" s="481">
        <v>444.6</v>
      </c>
      <c r="D203" s="482">
        <v>358.16</v>
      </c>
      <c r="E203" s="481">
        <v>744.41</v>
      </c>
      <c r="F203" s="482">
        <v>747.30000000000007</v>
      </c>
      <c r="G203" s="481">
        <v>1022.71</v>
      </c>
      <c r="H203" s="482">
        <v>1051.6500000000001</v>
      </c>
      <c r="I203" s="481">
        <v>1606</v>
      </c>
      <c r="J203" s="482">
        <v>893.28</v>
      </c>
      <c r="K203" s="481">
        <v>1122.82</v>
      </c>
      <c r="L203" s="482">
        <v>1542.25</v>
      </c>
      <c r="M203" s="481">
        <v>785.52</v>
      </c>
      <c r="N203" s="481">
        <v>895.53</v>
      </c>
      <c r="O203" s="482">
        <v>973.64</v>
      </c>
      <c r="P203" s="482">
        <v>785.52</v>
      </c>
      <c r="Q203" s="481">
        <v>694.46</v>
      </c>
      <c r="R203" s="482">
        <v>781.84</v>
      </c>
    </row>
    <row r="204" spans="1:18" hidden="1">
      <c r="A204" s="381"/>
      <c r="B204" s="480">
        <v>50</v>
      </c>
      <c r="C204" s="481">
        <v>445.2</v>
      </c>
      <c r="D204" s="482">
        <v>363.1</v>
      </c>
      <c r="E204" s="481">
        <v>745.63</v>
      </c>
      <c r="F204" s="482">
        <v>753.01</v>
      </c>
      <c r="G204" s="481">
        <v>1025.44</v>
      </c>
      <c r="H204" s="482">
        <v>1069.53</v>
      </c>
      <c r="I204" s="481">
        <v>1627.05</v>
      </c>
      <c r="J204" s="482">
        <v>906.51</v>
      </c>
      <c r="K204" s="481">
        <v>1135.1100000000001</v>
      </c>
      <c r="L204" s="482">
        <v>1614.22</v>
      </c>
      <c r="M204" s="481">
        <v>797.29</v>
      </c>
      <c r="N204" s="481">
        <v>910.97</v>
      </c>
      <c r="O204" s="482">
        <v>988.52</v>
      </c>
      <c r="P204" s="482">
        <v>797.29</v>
      </c>
      <c r="Q204" s="481">
        <v>696.41</v>
      </c>
      <c r="R204" s="482">
        <v>793.76</v>
      </c>
    </row>
    <row r="205" spans="1:18" hidden="1">
      <c r="A205" s="381"/>
      <c r="B205" s="480">
        <v>52</v>
      </c>
      <c r="C205" s="481">
        <v>459.12</v>
      </c>
      <c r="D205" s="482">
        <v>380.14</v>
      </c>
      <c r="E205" s="481">
        <v>791.75</v>
      </c>
      <c r="F205" s="482">
        <v>780.86</v>
      </c>
      <c r="G205" s="481">
        <v>1077.57</v>
      </c>
      <c r="H205" s="482">
        <v>1111.3800000000001</v>
      </c>
      <c r="I205" s="481">
        <v>1673.67</v>
      </c>
      <c r="J205" s="482">
        <v>946.32</v>
      </c>
      <c r="K205" s="481">
        <v>1166.33</v>
      </c>
      <c r="L205" s="482">
        <v>1684.03</v>
      </c>
      <c r="M205" s="481">
        <v>839.31000000000006</v>
      </c>
      <c r="N205" s="481">
        <v>948.14</v>
      </c>
      <c r="O205" s="482">
        <v>1063.4100000000001</v>
      </c>
      <c r="P205" s="482">
        <v>839.31000000000006</v>
      </c>
      <c r="Q205" s="481">
        <v>722.16</v>
      </c>
      <c r="R205" s="482">
        <v>810.64</v>
      </c>
    </row>
    <row r="206" spans="1:18" hidden="1">
      <c r="A206" s="381"/>
      <c r="B206" s="480">
        <v>54</v>
      </c>
      <c r="C206" s="481">
        <v>463.24</v>
      </c>
      <c r="D206" s="482">
        <v>381.24</v>
      </c>
      <c r="E206" s="481">
        <v>797.03</v>
      </c>
      <c r="F206" s="482">
        <v>803.62</v>
      </c>
      <c r="G206" s="481">
        <v>1080.6300000000001</v>
      </c>
      <c r="H206" s="482">
        <v>1141.1500000000001</v>
      </c>
      <c r="I206" s="481">
        <v>1725.72</v>
      </c>
      <c r="J206" s="482">
        <v>958.83</v>
      </c>
      <c r="K206" s="481">
        <v>1194.54</v>
      </c>
      <c r="L206" s="482">
        <v>1732.21</v>
      </c>
      <c r="M206" s="481">
        <v>870.97</v>
      </c>
      <c r="N206" s="481">
        <v>976.25</v>
      </c>
      <c r="O206" s="482">
        <v>1083</v>
      </c>
      <c r="P206" s="482">
        <v>870.97</v>
      </c>
      <c r="Q206" s="481">
        <v>744.42</v>
      </c>
      <c r="R206" s="482">
        <v>833.39</v>
      </c>
    </row>
    <row r="207" spans="1:18" hidden="1">
      <c r="A207" s="381"/>
      <c r="B207" s="480">
        <v>56</v>
      </c>
      <c r="C207" s="481">
        <v>477.77</v>
      </c>
      <c r="D207" s="482">
        <v>393.2</v>
      </c>
      <c r="E207" s="481">
        <v>815.9</v>
      </c>
      <c r="F207" s="482">
        <v>825.34</v>
      </c>
      <c r="G207" s="481">
        <v>1093.29</v>
      </c>
      <c r="H207" s="482">
        <v>1171.71</v>
      </c>
      <c r="I207" s="481">
        <v>1771.01</v>
      </c>
      <c r="J207" s="482">
        <v>990.58</v>
      </c>
      <c r="K207" s="481">
        <v>1221.92</v>
      </c>
      <c r="L207" s="482">
        <v>1734.27</v>
      </c>
      <c r="M207" s="481">
        <v>881.68000000000006</v>
      </c>
      <c r="N207" s="481">
        <v>1002.91</v>
      </c>
      <c r="O207" s="482">
        <v>1105.06</v>
      </c>
      <c r="P207" s="482">
        <v>881.68000000000006</v>
      </c>
      <c r="Q207" s="481">
        <v>772.33</v>
      </c>
      <c r="R207" s="482">
        <v>855.6</v>
      </c>
    </row>
    <row r="208" spans="1:18" hidden="1">
      <c r="A208" s="381"/>
      <c r="B208" s="480">
        <v>58</v>
      </c>
      <c r="C208" s="481">
        <v>492.58</v>
      </c>
      <c r="D208" s="482">
        <v>405.14</v>
      </c>
      <c r="E208" s="481">
        <v>834.77</v>
      </c>
      <c r="F208" s="482">
        <v>847.06000000000006</v>
      </c>
      <c r="G208" s="481">
        <v>1105.92</v>
      </c>
      <c r="H208" s="482">
        <v>1202.27</v>
      </c>
      <c r="I208" s="481">
        <v>1817.1100000000001</v>
      </c>
      <c r="J208" s="482">
        <v>1025.56</v>
      </c>
      <c r="K208" s="481">
        <v>1248.0899999999999</v>
      </c>
      <c r="L208" s="482">
        <v>1736.33</v>
      </c>
      <c r="M208" s="481">
        <v>914.57</v>
      </c>
      <c r="N208" s="481">
        <v>1029.7</v>
      </c>
      <c r="O208" s="482">
        <v>1127.1300000000001</v>
      </c>
      <c r="P208" s="482">
        <v>914.57</v>
      </c>
      <c r="Q208" s="481">
        <v>792.56000000000006</v>
      </c>
      <c r="R208" s="482">
        <v>877.54</v>
      </c>
    </row>
    <row r="209" spans="1:18" hidden="1">
      <c r="A209" s="381"/>
      <c r="B209" s="480">
        <v>60</v>
      </c>
      <c r="C209" s="481">
        <v>494.95</v>
      </c>
      <c r="D209" s="482">
        <v>417.03000000000003</v>
      </c>
      <c r="E209" s="481">
        <v>853.54</v>
      </c>
      <c r="F209" s="482">
        <v>868.85</v>
      </c>
      <c r="G209" s="481">
        <v>1150.82</v>
      </c>
      <c r="H209" s="482">
        <v>1249.54</v>
      </c>
      <c r="I209" s="481">
        <v>1857.39</v>
      </c>
      <c r="J209" s="482">
        <v>1037.27</v>
      </c>
      <c r="K209" s="481">
        <v>1273.6200000000001</v>
      </c>
      <c r="L209" s="482">
        <v>1746.63</v>
      </c>
      <c r="M209" s="481">
        <v>950.37</v>
      </c>
      <c r="N209" s="481">
        <v>1053.6200000000001</v>
      </c>
      <c r="O209" s="482">
        <v>1200.77</v>
      </c>
      <c r="P209" s="482">
        <v>950.37</v>
      </c>
      <c r="Q209" s="481">
        <v>812.95</v>
      </c>
      <c r="R209" s="482">
        <v>899.65</v>
      </c>
    </row>
    <row r="210" spans="1:18" hidden="1">
      <c r="A210" s="381"/>
      <c r="B210" s="480">
        <v>62</v>
      </c>
      <c r="C210" s="481">
        <v>513.74</v>
      </c>
      <c r="D210" s="482">
        <v>430.1</v>
      </c>
      <c r="E210" s="481">
        <v>879.61</v>
      </c>
      <c r="F210" s="482">
        <v>876.2</v>
      </c>
      <c r="G210" s="481">
        <v>1154.98</v>
      </c>
      <c r="H210" s="482">
        <v>1283.27</v>
      </c>
      <c r="I210" s="481">
        <v>1903.65</v>
      </c>
      <c r="J210" s="482">
        <v>1075.3499999999999</v>
      </c>
      <c r="K210" s="481">
        <v>1299.3900000000001</v>
      </c>
      <c r="L210" s="482">
        <v>1808.33</v>
      </c>
      <c r="M210" s="481">
        <v>984.55000000000007</v>
      </c>
      <c r="N210" s="481">
        <v>1079.72</v>
      </c>
      <c r="O210" s="482">
        <v>1235.0899999999999</v>
      </c>
      <c r="P210" s="482">
        <v>984.55000000000007</v>
      </c>
      <c r="Q210" s="481">
        <v>818.13</v>
      </c>
      <c r="R210" s="482">
        <v>922.67000000000007</v>
      </c>
    </row>
    <row r="211" spans="1:18" hidden="1">
      <c r="A211" s="381"/>
      <c r="B211" s="480">
        <v>64</v>
      </c>
      <c r="C211" s="481">
        <v>525.47</v>
      </c>
      <c r="D211" s="482">
        <v>449.42</v>
      </c>
      <c r="E211" s="481">
        <v>892.36</v>
      </c>
      <c r="F211" s="482">
        <v>919.93000000000006</v>
      </c>
      <c r="G211" s="481">
        <v>1172.93</v>
      </c>
      <c r="H211" s="482">
        <v>1321.5</v>
      </c>
      <c r="I211" s="481">
        <v>1949.54</v>
      </c>
      <c r="J211" s="482">
        <v>1096.72</v>
      </c>
      <c r="K211" s="481">
        <v>1327.04</v>
      </c>
      <c r="L211" s="482">
        <v>1870.05</v>
      </c>
      <c r="M211" s="481">
        <v>1009.44</v>
      </c>
      <c r="N211" s="481">
        <v>1110.27</v>
      </c>
      <c r="O211" s="482">
        <v>1257.96</v>
      </c>
      <c r="P211" s="482">
        <v>1009.44</v>
      </c>
      <c r="Q211" s="481">
        <v>858.97</v>
      </c>
      <c r="R211" s="482">
        <v>945.29</v>
      </c>
    </row>
    <row r="212" spans="1:18" hidden="1">
      <c r="A212" s="381"/>
      <c r="B212" s="480">
        <v>66</v>
      </c>
      <c r="C212" s="481">
        <v>536.02</v>
      </c>
      <c r="D212" s="482">
        <v>456.66</v>
      </c>
      <c r="E212" s="481">
        <v>918.64</v>
      </c>
      <c r="F212" s="482">
        <v>922.26</v>
      </c>
      <c r="G212" s="481">
        <v>1222.46</v>
      </c>
      <c r="H212" s="482">
        <v>1352.29</v>
      </c>
      <c r="I212" s="481">
        <v>2012.3500000000001</v>
      </c>
      <c r="J212" s="482">
        <v>1115.48</v>
      </c>
      <c r="K212" s="481">
        <v>1352.34</v>
      </c>
      <c r="L212" s="482">
        <v>1919.1100000000001</v>
      </c>
      <c r="M212" s="481">
        <v>1011.38</v>
      </c>
      <c r="N212" s="481">
        <v>1136.92</v>
      </c>
      <c r="O212" s="482">
        <v>1282.25</v>
      </c>
      <c r="P212" s="482">
        <v>1011.38</v>
      </c>
      <c r="Q212" s="481">
        <v>861.14</v>
      </c>
      <c r="R212" s="482">
        <v>951.62</v>
      </c>
    </row>
    <row r="213" spans="1:18" hidden="1">
      <c r="A213" s="381"/>
      <c r="B213" s="480">
        <v>68</v>
      </c>
      <c r="C213" s="481">
        <v>538.13</v>
      </c>
      <c r="D213" s="482">
        <v>480.48</v>
      </c>
      <c r="E213" s="481">
        <v>928.02</v>
      </c>
      <c r="F213" s="482">
        <v>938.93000000000006</v>
      </c>
      <c r="G213" s="481">
        <v>1226.1400000000001</v>
      </c>
      <c r="H213" s="482">
        <v>1382.59</v>
      </c>
      <c r="I213" s="481">
        <v>2042.94</v>
      </c>
      <c r="J213" s="482">
        <v>1146.25</v>
      </c>
      <c r="K213" s="481">
        <v>1378.33</v>
      </c>
      <c r="L213" s="482">
        <v>1921.75</v>
      </c>
      <c r="M213" s="481">
        <v>1012.28</v>
      </c>
      <c r="N213" s="481">
        <v>1163.8800000000001</v>
      </c>
      <c r="O213" s="482">
        <v>1354.09</v>
      </c>
      <c r="P213" s="482">
        <v>1012.28</v>
      </c>
      <c r="Q213" s="481">
        <v>876.71</v>
      </c>
      <c r="R213" s="482">
        <v>969.97</v>
      </c>
    </row>
    <row r="214" spans="1:18" hidden="1">
      <c r="A214" s="381"/>
      <c r="B214" s="480">
        <v>70</v>
      </c>
      <c r="C214" s="481">
        <v>555.47</v>
      </c>
      <c r="D214" s="482">
        <v>493.90000000000003</v>
      </c>
      <c r="E214" s="481">
        <v>945.89</v>
      </c>
      <c r="F214" s="482">
        <v>959.82</v>
      </c>
      <c r="G214" s="481">
        <v>1257.52</v>
      </c>
      <c r="H214" s="482">
        <v>1409.41</v>
      </c>
      <c r="I214" s="481">
        <v>2098.58</v>
      </c>
      <c r="J214" s="482">
        <v>1178.6400000000001</v>
      </c>
      <c r="K214" s="481">
        <v>1404.1100000000001</v>
      </c>
      <c r="L214" s="482">
        <v>1963.3600000000001</v>
      </c>
      <c r="M214" s="481">
        <v>1077.21</v>
      </c>
      <c r="N214" s="481">
        <v>1190.52</v>
      </c>
      <c r="O214" s="482">
        <v>1380.23</v>
      </c>
      <c r="P214" s="482">
        <v>1077.21</v>
      </c>
      <c r="Q214" s="481">
        <v>896.21</v>
      </c>
      <c r="R214" s="482">
        <v>1011.8100000000001</v>
      </c>
    </row>
    <row r="215" spans="1:18" hidden="1">
      <c r="A215" s="381"/>
      <c r="B215" s="480">
        <v>72</v>
      </c>
      <c r="C215" s="481">
        <v>569.73</v>
      </c>
      <c r="D215" s="482">
        <v>507.26</v>
      </c>
      <c r="E215" s="481">
        <v>986.94</v>
      </c>
      <c r="F215" s="482">
        <v>996.29000000000008</v>
      </c>
      <c r="G215" s="481">
        <v>1261.31</v>
      </c>
      <c r="H215" s="482">
        <v>1445.98</v>
      </c>
      <c r="I215" s="481">
        <v>2138.25</v>
      </c>
      <c r="J215" s="482">
        <v>1211.19</v>
      </c>
      <c r="K215" s="481">
        <v>1431.3700000000001</v>
      </c>
      <c r="L215" s="482">
        <v>2026.44</v>
      </c>
      <c r="M215" s="481">
        <v>1114.3800000000001</v>
      </c>
      <c r="N215" s="481">
        <v>1224.1200000000001</v>
      </c>
      <c r="O215" s="482">
        <v>1382.49</v>
      </c>
      <c r="P215" s="482">
        <v>1114.3800000000001</v>
      </c>
      <c r="Q215" s="481">
        <v>932.07</v>
      </c>
      <c r="R215" s="482">
        <v>1054.03</v>
      </c>
    </row>
    <row r="216" spans="1:18" hidden="1">
      <c r="A216" s="381"/>
      <c r="B216" s="480">
        <v>74</v>
      </c>
      <c r="C216" s="481">
        <v>580.85</v>
      </c>
      <c r="D216" s="482">
        <v>519.01</v>
      </c>
      <c r="E216" s="481">
        <v>988.56000000000006</v>
      </c>
      <c r="F216" s="482">
        <v>1001.69</v>
      </c>
      <c r="G216" s="481">
        <v>1308.58</v>
      </c>
      <c r="H216" s="482">
        <v>1481.65</v>
      </c>
      <c r="I216" s="481">
        <v>2226.56</v>
      </c>
      <c r="J216" s="482">
        <v>1233.3</v>
      </c>
      <c r="K216" s="481">
        <v>1455.39</v>
      </c>
      <c r="L216" s="482">
        <v>2072.4900000000002</v>
      </c>
      <c r="M216" s="481">
        <v>1122.06</v>
      </c>
      <c r="N216" s="481">
        <v>1242.94</v>
      </c>
      <c r="O216" s="482">
        <v>1420.1100000000001</v>
      </c>
      <c r="P216" s="482">
        <v>1122.06</v>
      </c>
      <c r="Q216" s="481">
        <v>935.30000000000007</v>
      </c>
      <c r="R216" s="482">
        <v>1073.94</v>
      </c>
    </row>
    <row r="217" spans="1:18" hidden="1">
      <c r="A217" s="381"/>
      <c r="B217" s="480">
        <v>76</v>
      </c>
      <c r="C217" s="481">
        <v>591.85</v>
      </c>
      <c r="D217" s="482">
        <v>525.51</v>
      </c>
      <c r="E217" s="481">
        <v>996.06000000000006</v>
      </c>
      <c r="F217" s="482">
        <v>1038.8</v>
      </c>
      <c r="G217" s="481">
        <v>1324.8700000000001</v>
      </c>
      <c r="H217" s="482">
        <v>1516.1100000000001</v>
      </c>
      <c r="I217" s="481">
        <v>2273.34</v>
      </c>
      <c r="J217" s="482">
        <v>1241.56</v>
      </c>
      <c r="K217" s="481">
        <v>1488.42</v>
      </c>
      <c r="L217" s="482">
        <v>2116.4900000000002</v>
      </c>
      <c r="M217" s="481">
        <v>1146.95</v>
      </c>
      <c r="N217" s="481">
        <v>1281.78</v>
      </c>
      <c r="O217" s="482">
        <v>1496.52</v>
      </c>
      <c r="P217" s="482">
        <v>1146.95</v>
      </c>
      <c r="Q217" s="481">
        <v>971.89</v>
      </c>
      <c r="R217" s="482">
        <v>1079.98</v>
      </c>
    </row>
    <row r="218" spans="1:18" hidden="1">
      <c r="A218" s="381"/>
      <c r="B218" s="480">
        <v>78</v>
      </c>
      <c r="C218" s="481">
        <v>603.36</v>
      </c>
      <c r="D218" s="482">
        <v>534.95000000000005</v>
      </c>
      <c r="E218" s="481">
        <v>1022.1</v>
      </c>
      <c r="F218" s="482">
        <v>1055.05</v>
      </c>
      <c r="G218" s="481">
        <v>1327.63</v>
      </c>
      <c r="H218" s="482">
        <v>1550.54</v>
      </c>
      <c r="I218" s="481">
        <v>2297.83</v>
      </c>
      <c r="J218" s="482">
        <v>1265.32</v>
      </c>
      <c r="K218" s="481">
        <v>1510.03</v>
      </c>
      <c r="L218" s="482">
        <v>2219.83</v>
      </c>
      <c r="M218" s="481">
        <v>1181.68</v>
      </c>
      <c r="N218" s="481">
        <v>1326.41</v>
      </c>
      <c r="O218" s="482">
        <v>1530.99</v>
      </c>
      <c r="P218" s="482">
        <v>1181.68</v>
      </c>
      <c r="Q218" s="481">
        <v>985.12</v>
      </c>
      <c r="R218" s="482">
        <v>1088.77</v>
      </c>
    </row>
    <row r="219" spans="1:18" hidden="1">
      <c r="A219" s="381"/>
      <c r="B219" s="480">
        <v>80</v>
      </c>
      <c r="C219" s="481">
        <v>604.85</v>
      </c>
      <c r="D219" s="482">
        <v>548.01</v>
      </c>
      <c r="E219" s="481">
        <v>1036.26</v>
      </c>
      <c r="F219" s="482">
        <v>1083.48</v>
      </c>
      <c r="G219" s="481">
        <v>1375.6200000000001</v>
      </c>
      <c r="H219" s="482">
        <v>1585.1000000000001</v>
      </c>
      <c r="I219" s="481">
        <v>2345.67</v>
      </c>
      <c r="J219" s="482">
        <v>1286.6000000000001</v>
      </c>
      <c r="K219" s="481">
        <v>1536.3500000000001</v>
      </c>
      <c r="L219" s="482">
        <v>2272.69</v>
      </c>
      <c r="M219" s="481">
        <v>1207.67</v>
      </c>
      <c r="N219" s="481">
        <v>1346.96</v>
      </c>
      <c r="O219" s="482">
        <v>1536.78</v>
      </c>
      <c r="P219" s="482">
        <v>1207.67</v>
      </c>
      <c r="Q219" s="481">
        <v>1011.6800000000001</v>
      </c>
      <c r="R219" s="482">
        <v>1111.3900000000001</v>
      </c>
    </row>
    <row r="220" spans="1:18" hidden="1">
      <c r="A220" s="381"/>
      <c r="B220" s="480">
        <v>82</v>
      </c>
      <c r="C220" s="481">
        <v>610.09</v>
      </c>
      <c r="D220" s="482">
        <v>567.53</v>
      </c>
      <c r="E220" s="481">
        <v>1056.8700000000001</v>
      </c>
      <c r="F220" s="482">
        <v>1101.99</v>
      </c>
      <c r="G220" s="481">
        <v>1385.94</v>
      </c>
      <c r="H220" s="482">
        <v>1620.22</v>
      </c>
      <c r="I220" s="481">
        <v>2401.85</v>
      </c>
      <c r="J220" s="482">
        <v>1310.73</v>
      </c>
      <c r="K220" s="481">
        <v>1565.64</v>
      </c>
      <c r="L220" s="482">
        <v>2310.62</v>
      </c>
      <c r="M220" s="481">
        <v>1223.76</v>
      </c>
      <c r="N220" s="481">
        <v>1368.96</v>
      </c>
      <c r="O220" s="482">
        <v>1583.83</v>
      </c>
      <c r="P220" s="482">
        <v>1223.76</v>
      </c>
      <c r="Q220" s="481">
        <v>1029.6500000000001</v>
      </c>
      <c r="R220" s="482">
        <v>1133.8800000000001</v>
      </c>
    </row>
    <row r="221" spans="1:18" hidden="1">
      <c r="A221" s="381"/>
      <c r="B221" s="480">
        <v>84</v>
      </c>
      <c r="C221" s="481">
        <v>619.18000000000006</v>
      </c>
      <c r="D221" s="482">
        <v>575.59</v>
      </c>
      <c r="E221" s="481">
        <v>1073.67</v>
      </c>
      <c r="F221" s="482">
        <v>1110.79</v>
      </c>
      <c r="G221" s="481">
        <v>1412.29</v>
      </c>
      <c r="H221" s="482">
        <v>1650.66</v>
      </c>
      <c r="I221" s="481">
        <v>2447.7200000000003</v>
      </c>
      <c r="J221" s="482">
        <v>1324.45</v>
      </c>
      <c r="K221" s="481">
        <v>1592</v>
      </c>
      <c r="L221" s="482">
        <v>2368.52</v>
      </c>
      <c r="M221" s="481">
        <v>1258.31</v>
      </c>
      <c r="N221" s="481">
        <v>1386.68</v>
      </c>
      <c r="O221" s="482">
        <v>1587.2</v>
      </c>
      <c r="P221" s="482">
        <v>1258.31</v>
      </c>
      <c r="Q221" s="481">
        <v>1037.1600000000001</v>
      </c>
      <c r="R221" s="482">
        <v>1155.29</v>
      </c>
    </row>
    <row r="222" spans="1:18" hidden="1">
      <c r="A222" s="381"/>
      <c r="B222" s="480">
        <v>86</v>
      </c>
      <c r="C222" s="481">
        <v>630.4</v>
      </c>
      <c r="D222" s="482">
        <v>598.78</v>
      </c>
      <c r="E222" s="481">
        <v>1086.48</v>
      </c>
      <c r="F222" s="482">
        <v>1130.23</v>
      </c>
      <c r="G222" s="481">
        <v>1424.98</v>
      </c>
      <c r="H222" s="482">
        <v>1670.52</v>
      </c>
      <c r="I222" s="481">
        <v>2453.69</v>
      </c>
      <c r="J222" s="482">
        <v>1328.19</v>
      </c>
      <c r="K222" s="481">
        <v>1619.97</v>
      </c>
      <c r="L222" s="482">
        <v>2414.61</v>
      </c>
      <c r="M222" s="481">
        <v>1296.6600000000001</v>
      </c>
      <c r="N222" s="481">
        <v>1409.73</v>
      </c>
      <c r="O222" s="482">
        <v>1634.3</v>
      </c>
      <c r="P222" s="482">
        <v>1296.6600000000001</v>
      </c>
      <c r="Q222" s="481">
        <v>1055.3399999999999</v>
      </c>
      <c r="R222" s="482">
        <v>1177.5</v>
      </c>
    </row>
    <row r="223" spans="1:18" hidden="1">
      <c r="A223" s="381"/>
      <c r="B223" s="480">
        <v>88</v>
      </c>
      <c r="C223" s="481">
        <v>639.08000000000004</v>
      </c>
      <c r="D223" s="482">
        <v>599.44000000000005</v>
      </c>
      <c r="E223" s="481">
        <v>1113.17</v>
      </c>
      <c r="F223" s="482">
        <v>1150.5</v>
      </c>
      <c r="G223" s="481">
        <v>1444.5</v>
      </c>
      <c r="H223" s="482">
        <v>1671.23</v>
      </c>
      <c r="I223" s="481">
        <v>2497.66</v>
      </c>
      <c r="J223" s="482">
        <v>1334.49</v>
      </c>
      <c r="K223" s="481">
        <v>1653.83</v>
      </c>
      <c r="L223" s="482">
        <v>2418.87</v>
      </c>
      <c r="M223" s="481">
        <v>1297.31</v>
      </c>
      <c r="N223" s="481">
        <v>1426.55</v>
      </c>
      <c r="O223" s="482">
        <v>1667.83</v>
      </c>
      <c r="P223" s="482">
        <v>1297.31</v>
      </c>
      <c r="Q223" s="481">
        <v>1074.24</v>
      </c>
      <c r="R223" s="482">
        <v>1199.3</v>
      </c>
    </row>
    <row r="224" spans="1:18" hidden="1">
      <c r="A224" s="381"/>
      <c r="B224" s="480">
        <v>90</v>
      </c>
      <c r="C224" s="481">
        <v>647.16</v>
      </c>
      <c r="D224" s="482">
        <v>605.91</v>
      </c>
      <c r="E224" s="481">
        <v>1141.55</v>
      </c>
      <c r="F224" s="482">
        <v>1152.18</v>
      </c>
      <c r="G224" s="481">
        <v>1446.47</v>
      </c>
      <c r="H224" s="482">
        <v>1681.51</v>
      </c>
      <c r="I224" s="481">
        <v>2558.0100000000002</v>
      </c>
      <c r="J224" s="482">
        <v>1347.97</v>
      </c>
      <c r="K224" s="481">
        <v>1680.29</v>
      </c>
      <c r="L224" s="482">
        <v>2483.17</v>
      </c>
      <c r="M224" s="481">
        <v>1323.26</v>
      </c>
      <c r="N224" s="481">
        <v>1454.39</v>
      </c>
      <c r="O224" s="482">
        <v>1722.69</v>
      </c>
      <c r="P224" s="482">
        <v>1323.26</v>
      </c>
      <c r="Q224" s="481">
        <v>1075.83</v>
      </c>
      <c r="R224" s="482">
        <v>1217.1200000000001</v>
      </c>
    </row>
    <row r="225" spans="1:18" hidden="1">
      <c r="A225" s="381"/>
      <c r="B225" s="480">
        <v>92</v>
      </c>
      <c r="C225" s="481">
        <v>656.89</v>
      </c>
      <c r="D225" s="482">
        <v>618.03</v>
      </c>
      <c r="E225" s="481">
        <v>1150.95</v>
      </c>
      <c r="F225" s="482">
        <v>1163.05</v>
      </c>
      <c r="G225" s="481">
        <v>1447.06</v>
      </c>
      <c r="H225" s="482">
        <v>1695.65</v>
      </c>
      <c r="I225" s="481">
        <v>2590.5100000000002</v>
      </c>
      <c r="J225" s="482">
        <v>1387.6100000000001</v>
      </c>
      <c r="K225" s="481">
        <v>1681.93</v>
      </c>
      <c r="L225" s="482">
        <v>2493.98</v>
      </c>
      <c r="M225" s="481">
        <v>1365.77</v>
      </c>
      <c r="N225" s="481">
        <v>1493.28</v>
      </c>
      <c r="O225" s="482">
        <v>1732.14</v>
      </c>
      <c r="P225" s="482">
        <v>1365.77</v>
      </c>
      <c r="Q225" s="481">
        <v>1085.99</v>
      </c>
      <c r="R225" s="482">
        <v>1234.68</v>
      </c>
    </row>
    <row r="226" spans="1:18" hidden="1">
      <c r="A226" s="381"/>
      <c r="B226" s="480">
        <v>94</v>
      </c>
      <c r="C226" s="481">
        <v>665.85</v>
      </c>
      <c r="D226" s="482">
        <v>620.14</v>
      </c>
      <c r="E226" s="481">
        <v>1157.75</v>
      </c>
      <c r="F226" s="482">
        <v>1177.43</v>
      </c>
      <c r="G226" s="481">
        <v>1447.74</v>
      </c>
      <c r="H226" s="482">
        <v>1709.0900000000001</v>
      </c>
      <c r="I226" s="481">
        <v>2604.2200000000003</v>
      </c>
      <c r="J226" s="482">
        <v>1401.3600000000001</v>
      </c>
      <c r="K226" s="481">
        <v>1719.69</v>
      </c>
      <c r="L226" s="482">
        <v>2499.06</v>
      </c>
      <c r="M226" s="481">
        <v>1381.4</v>
      </c>
      <c r="N226" s="481">
        <v>1503.56</v>
      </c>
      <c r="O226" s="482">
        <v>1747.33</v>
      </c>
      <c r="P226" s="482">
        <v>1381.4</v>
      </c>
      <c r="Q226" s="481">
        <v>1105.18</v>
      </c>
      <c r="R226" s="482">
        <v>1252.78</v>
      </c>
    </row>
    <row r="227" spans="1:18" hidden="1">
      <c r="A227" s="381"/>
      <c r="B227" s="480">
        <v>96</v>
      </c>
      <c r="C227" s="481">
        <v>674.56000000000006</v>
      </c>
      <c r="D227" s="482">
        <v>640.28</v>
      </c>
      <c r="E227" s="481">
        <v>1171.9100000000001</v>
      </c>
      <c r="F227" s="482">
        <v>1192.96</v>
      </c>
      <c r="G227" s="481">
        <v>1452.63</v>
      </c>
      <c r="H227" s="482">
        <v>1719.54</v>
      </c>
      <c r="I227" s="481">
        <v>2653.05</v>
      </c>
      <c r="J227" s="482">
        <v>1415.21</v>
      </c>
      <c r="K227" s="481">
        <v>1754.25</v>
      </c>
      <c r="L227" s="482">
        <v>2615.02</v>
      </c>
      <c r="M227" s="481">
        <v>1384.15</v>
      </c>
      <c r="N227" s="481">
        <v>1520.3700000000001</v>
      </c>
      <c r="O227" s="482">
        <v>1764.26</v>
      </c>
      <c r="P227" s="482">
        <v>1384.15</v>
      </c>
      <c r="Q227" s="481">
        <v>1113.9000000000001</v>
      </c>
      <c r="R227" s="482">
        <v>1275.55</v>
      </c>
    </row>
    <row r="228" spans="1:18" hidden="1">
      <c r="A228" s="381"/>
      <c r="B228" s="480">
        <v>98</v>
      </c>
      <c r="C228" s="481">
        <v>685.34</v>
      </c>
      <c r="D228" s="482">
        <v>646.19000000000005</v>
      </c>
      <c r="E228" s="481">
        <v>1194.02</v>
      </c>
      <c r="F228" s="482">
        <v>1203.1300000000001</v>
      </c>
      <c r="G228" s="481">
        <v>1454.81</v>
      </c>
      <c r="H228" s="482">
        <v>1720.96</v>
      </c>
      <c r="I228" s="481">
        <v>2704.62</v>
      </c>
      <c r="J228" s="482">
        <v>1416.83</v>
      </c>
      <c r="K228" s="481">
        <v>1776.56</v>
      </c>
      <c r="L228" s="482">
        <v>2624.68</v>
      </c>
      <c r="M228" s="481">
        <v>1399.17</v>
      </c>
      <c r="N228" s="481">
        <v>1531.99</v>
      </c>
      <c r="O228" s="482">
        <v>1786.99</v>
      </c>
      <c r="P228" s="482">
        <v>1399.17</v>
      </c>
      <c r="Q228" s="481">
        <v>1153.8500000000001</v>
      </c>
      <c r="R228" s="482">
        <v>1295.98</v>
      </c>
    </row>
    <row r="229" spans="1:18" hidden="1">
      <c r="A229" s="381"/>
      <c r="B229" s="480">
        <v>100</v>
      </c>
      <c r="C229" s="481">
        <v>696.26</v>
      </c>
      <c r="D229" s="482">
        <v>677.07</v>
      </c>
      <c r="E229" s="481">
        <v>1227.07</v>
      </c>
      <c r="F229" s="482">
        <v>1303.07</v>
      </c>
      <c r="G229" s="481">
        <v>1523.52</v>
      </c>
      <c r="H229" s="482">
        <v>1721.45</v>
      </c>
      <c r="I229" s="481">
        <v>2741.82</v>
      </c>
      <c r="J229" s="482">
        <v>1456.07</v>
      </c>
      <c r="K229" s="481">
        <v>1812.5900000000001</v>
      </c>
      <c r="L229" s="482">
        <v>2627.02</v>
      </c>
      <c r="M229" s="481">
        <v>1433.07</v>
      </c>
      <c r="N229" s="481">
        <v>1578.6000000000001</v>
      </c>
      <c r="O229" s="482">
        <v>1796.6100000000001</v>
      </c>
      <c r="P229" s="482">
        <v>1433.07</v>
      </c>
      <c r="Q229" s="481">
        <v>1172.56</v>
      </c>
      <c r="R229" s="482">
        <v>1317.03</v>
      </c>
    </row>
    <row r="230" spans="1:18" hidden="1">
      <c r="A230" s="381"/>
      <c r="B230" s="480">
        <v>105</v>
      </c>
      <c r="C230" s="481">
        <v>728.31000000000006</v>
      </c>
      <c r="D230" s="482">
        <v>732.37</v>
      </c>
      <c r="E230" s="481">
        <v>1288.5</v>
      </c>
      <c r="F230" s="482">
        <v>1364.84</v>
      </c>
      <c r="G230" s="481">
        <v>1600.28</v>
      </c>
      <c r="H230" s="482">
        <v>1850.63</v>
      </c>
      <c r="I230" s="481">
        <v>2883.96</v>
      </c>
      <c r="J230" s="482">
        <v>1525.84</v>
      </c>
      <c r="K230" s="481">
        <v>1907.6100000000001</v>
      </c>
      <c r="L230" s="482">
        <v>2757.63</v>
      </c>
      <c r="M230" s="481">
        <v>1527.99</v>
      </c>
      <c r="N230" s="481">
        <v>1657.92</v>
      </c>
      <c r="O230" s="482">
        <v>1894.78</v>
      </c>
      <c r="P230" s="482">
        <v>1527.99</v>
      </c>
      <c r="Q230" s="481">
        <v>1256.22</v>
      </c>
      <c r="R230" s="482">
        <v>1371.54</v>
      </c>
    </row>
    <row r="231" spans="1:18" hidden="1">
      <c r="A231" s="381"/>
      <c r="B231" s="480">
        <v>110</v>
      </c>
      <c r="C231" s="481">
        <v>761.07</v>
      </c>
      <c r="D231" s="482">
        <v>767.24</v>
      </c>
      <c r="E231" s="481">
        <v>1349.8500000000001</v>
      </c>
      <c r="F231" s="482">
        <v>1429.84</v>
      </c>
      <c r="G231" s="481">
        <v>1674.78</v>
      </c>
      <c r="H231" s="482">
        <v>1938.75</v>
      </c>
      <c r="I231" s="481">
        <v>3015.61</v>
      </c>
      <c r="J231" s="482">
        <v>1598.3</v>
      </c>
      <c r="K231" s="481">
        <v>1995.54</v>
      </c>
      <c r="L231" s="482">
        <v>2886.1</v>
      </c>
      <c r="M231" s="481">
        <v>1585.63</v>
      </c>
      <c r="N231" s="481">
        <v>1732.78</v>
      </c>
      <c r="O231" s="482">
        <v>1985</v>
      </c>
      <c r="P231" s="482">
        <v>1585.63</v>
      </c>
      <c r="Q231" s="481">
        <v>1344.6000000000001</v>
      </c>
      <c r="R231" s="482">
        <v>1425.1000000000001</v>
      </c>
    </row>
    <row r="232" spans="1:18" hidden="1">
      <c r="A232" s="381"/>
      <c r="B232" s="480">
        <v>115</v>
      </c>
      <c r="C232" s="481">
        <v>797.15</v>
      </c>
      <c r="D232" s="482">
        <v>802.12</v>
      </c>
      <c r="E232" s="481">
        <v>1411.2</v>
      </c>
      <c r="F232" s="482">
        <v>1494.82</v>
      </c>
      <c r="G232" s="481">
        <v>1750.33</v>
      </c>
      <c r="H232" s="482">
        <v>2026.8700000000001</v>
      </c>
      <c r="I232" s="481">
        <v>3149.19</v>
      </c>
      <c r="J232" s="482">
        <v>1669.92</v>
      </c>
      <c r="K232" s="481">
        <v>2064.0700000000002</v>
      </c>
      <c r="L232" s="482">
        <v>3014.83</v>
      </c>
      <c r="M232" s="481">
        <v>1673.48</v>
      </c>
      <c r="N232" s="481">
        <v>1809.79</v>
      </c>
      <c r="O232" s="482">
        <v>2075.23</v>
      </c>
      <c r="P232" s="482">
        <v>1673.48</v>
      </c>
      <c r="Q232" s="481">
        <v>1401.78</v>
      </c>
      <c r="R232" s="482">
        <v>1485.6200000000001</v>
      </c>
    </row>
    <row r="233" spans="1:18" hidden="1">
      <c r="A233" s="381"/>
      <c r="B233" s="480">
        <v>120</v>
      </c>
      <c r="C233" s="481">
        <v>828.12</v>
      </c>
      <c r="D233" s="482">
        <v>836.99</v>
      </c>
      <c r="E233" s="481">
        <v>1472.56</v>
      </c>
      <c r="F233" s="482">
        <v>1559.81</v>
      </c>
      <c r="G233" s="481">
        <v>1822.41</v>
      </c>
      <c r="H233" s="482">
        <v>2101.86</v>
      </c>
      <c r="I233" s="481">
        <v>3285.2400000000002</v>
      </c>
      <c r="J233" s="482">
        <v>1741.53</v>
      </c>
      <c r="K233" s="481">
        <v>2132.9900000000002</v>
      </c>
      <c r="L233" s="482">
        <v>3142.9300000000003</v>
      </c>
      <c r="M233" s="481">
        <v>1737.44</v>
      </c>
      <c r="N233" s="481">
        <v>1897.91</v>
      </c>
      <c r="O233" s="482">
        <v>2165.1799999999998</v>
      </c>
      <c r="P233" s="482">
        <v>1737.44</v>
      </c>
      <c r="Q233" s="481">
        <v>1462.65</v>
      </c>
      <c r="R233" s="482">
        <v>1549.29</v>
      </c>
    </row>
    <row r="234" spans="1:18" hidden="1">
      <c r="A234" s="381"/>
      <c r="B234" s="480">
        <v>125</v>
      </c>
      <c r="C234" s="481">
        <v>859</v>
      </c>
      <c r="D234" s="482">
        <v>871.85</v>
      </c>
      <c r="E234" s="481">
        <v>1533.91</v>
      </c>
      <c r="F234" s="482">
        <v>1624.8</v>
      </c>
      <c r="G234" s="481">
        <v>1895.57</v>
      </c>
      <c r="H234" s="482">
        <v>2188.94</v>
      </c>
      <c r="I234" s="481">
        <v>3425.34</v>
      </c>
      <c r="J234" s="482">
        <v>1811.6100000000001</v>
      </c>
      <c r="K234" s="481">
        <v>2202.75</v>
      </c>
      <c r="L234" s="482">
        <v>3272.98</v>
      </c>
      <c r="M234" s="481">
        <v>1808.55</v>
      </c>
      <c r="N234" s="481">
        <v>1990.21</v>
      </c>
      <c r="O234" s="482">
        <v>2254.4</v>
      </c>
      <c r="P234" s="482">
        <v>1808.55</v>
      </c>
      <c r="Q234" s="481">
        <v>1523.26</v>
      </c>
      <c r="R234" s="482">
        <v>1608.3400000000001</v>
      </c>
    </row>
    <row r="235" spans="1:18" hidden="1">
      <c r="A235" s="381"/>
      <c r="B235" s="480">
        <v>130</v>
      </c>
      <c r="C235" s="481">
        <v>889.59</v>
      </c>
      <c r="D235" s="482">
        <v>906.74</v>
      </c>
      <c r="E235" s="481">
        <v>1595.26</v>
      </c>
      <c r="F235" s="482">
        <v>1689.78</v>
      </c>
      <c r="G235" s="481">
        <v>1980.79</v>
      </c>
      <c r="H235" s="482">
        <v>2272</v>
      </c>
      <c r="I235" s="481">
        <v>3559.83</v>
      </c>
      <c r="J235" s="482">
        <v>1884.07</v>
      </c>
      <c r="K235" s="481">
        <v>2271.2800000000002</v>
      </c>
      <c r="L235" s="482">
        <v>3402.5</v>
      </c>
      <c r="M235" s="481">
        <v>1875.5900000000001</v>
      </c>
      <c r="N235" s="481">
        <v>2062.92</v>
      </c>
      <c r="O235" s="482">
        <v>2329.65</v>
      </c>
      <c r="P235" s="482">
        <v>1875.5900000000001</v>
      </c>
      <c r="Q235" s="481">
        <v>1583.98</v>
      </c>
      <c r="R235" s="482">
        <v>1665.58</v>
      </c>
    </row>
    <row r="236" spans="1:18" hidden="1">
      <c r="A236" s="381"/>
      <c r="B236" s="480">
        <v>135</v>
      </c>
      <c r="C236" s="481">
        <v>921.54</v>
      </c>
      <c r="D236" s="482">
        <v>941.6</v>
      </c>
      <c r="E236" s="481">
        <v>1656.6200000000001</v>
      </c>
      <c r="F236" s="482">
        <v>1754.77</v>
      </c>
      <c r="G236" s="481">
        <v>2051.79</v>
      </c>
      <c r="H236" s="482">
        <v>2355.88</v>
      </c>
      <c r="I236" s="481">
        <v>3695.05</v>
      </c>
      <c r="J236" s="482">
        <v>1955.1200000000001</v>
      </c>
      <c r="K236" s="481">
        <v>2339.2600000000002</v>
      </c>
      <c r="L236" s="482">
        <v>3532.57</v>
      </c>
      <c r="M236" s="481">
        <v>1938.8500000000001</v>
      </c>
      <c r="N236" s="481">
        <v>2138.59</v>
      </c>
      <c r="O236" s="482">
        <v>2394.4900000000002</v>
      </c>
      <c r="P236" s="482">
        <v>1938.8500000000001</v>
      </c>
      <c r="Q236" s="481">
        <v>1644.73</v>
      </c>
      <c r="R236" s="482">
        <v>1724.76</v>
      </c>
    </row>
    <row r="237" spans="1:18" hidden="1">
      <c r="A237" s="381"/>
      <c r="B237" s="480">
        <v>140</v>
      </c>
      <c r="C237" s="481">
        <v>951.44</v>
      </c>
      <c r="D237" s="482">
        <v>976.48</v>
      </c>
      <c r="E237" s="481">
        <v>1717.97</v>
      </c>
      <c r="F237" s="482">
        <v>1819.77</v>
      </c>
      <c r="G237" s="481">
        <v>2121.4700000000003</v>
      </c>
      <c r="H237" s="482">
        <v>2440.3200000000002</v>
      </c>
      <c r="I237" s="481">
        <v>3830.13</v>
      </c>
      <c r="J237" s="482">
        <v>2027.03</v>
      </c>
      <c r="K237" s="481">
        <v>2426.34</v>
      </c>
      <c r="L237" s="482">
        <v>3661.56</v>
      </c>
      <c r="M237" s="481">
        <v>2006.89</v>
      </c>
      <c r="N237" s="481">
        <v>2207.04</v>
      </c>
      <c r="O237" s="482">
        <v>2466.4700000000003</v>
      </c>
      <c r="P237" s="482">
        <v>2006.89</v>
      </c>
      <c r="Q237" s="481">
        <v>1705.08</v>
      </c>
      <c r="R237" s="482">
        <v>1784.6200000000001</v>
      </c>
    </row>
    <row r="238" spans="1:18" hidden="1">
      <c r="A238" s="381"/>
      <c r="B238" s="480">
        <v>145</v>
      </c>
      <c r="C238" s="481">
        <v>982.9</v>
      </c>
      <c r="D238" s="482">
        <v>1011.34</v>
      </c>
      <c r="E238" s="481">
        <v>1779.32</v>
      </c>
      <c r="F238" s="482">
        <v>1884.76</v>
      </c>
      <c r="G238" s="481">
        <v>2193.67</v>
      </c>
      <c r="H238" s="482">
        <v>2525.73</v>
      </c>
      <c r="I238" s="481">
        <v>3964.1</v>
      </c>
      <c r="J238" s="482">
        <v>2099.9</v>
      </c>
      <c r="K238" s="481">
        <v>2494.7200000000003</v>
      </c>
      <c r="L238" s="482">
        <v>3790.7000000000003</v>
      </c>
      <c r="M238" s="481">
        <v>2076.7800000000002</v>
      </c>
      <c r="N238" s="481">
        <v>2275.65</v>
      </c>
      <c r="O238" s="482">
        <v>2545.5500000000002</v>
      </c>
      <c r="P238" s="482">
        <v>2076.7800000000002</v>
      </c>
      <c r="Q238" s="481">
        <v>1765.94</v>
      </c>
      <c r="R238" s="482">
        <v>1842.94</v>
      </c>
    </row>
    <row r="239" spans="1:18" hidden="1">
      <c r="A239" s="381"/>
      <c r="B239" s="480">
        <v>150</v>
      </c>
      <c r="C239" s="481">
        <v>1031.6500000000001</v>
      </c>
      <c r="D239" s="482">
        <v>1041.8600000000001</v>
      </c>
      <c r="E239" s="481">
        <v>1840.68</v>
      </c>
      <c r="F239" s="482">
        <v>1949.75</v>
      </c>
      <c r="G239" s="481">
        <v>2264.4299999999998</v>
      </c>
      <c r="H239" s="482">
        <v>2609.2000000000003</v>
      </c>
      <c r="I239" s="481">
        <v>4098.2</v>
      </c>
      <c r="J239" s="482">
        <v>2172.63</v>
      </c>
      <c r="K239" s="481">
        <v>2563.39</v>
      </c>
      <c r="L239" s="482">
        <v>3916.54</v>
      </c>
      <c r="M239" s="481">
        <v>2135.4900000000002</v>
      </c>
      <c r="N239" s="481">
        <v>2353.21</v>
      </c>
      <c r="O239" s="482">
        <v>2624.8</v>
      </c>
      <c r="P239" s="482">
        <v>2135.4900000000002</v>
      </c>
      <c r="Q239" s="481">
        <v>1816.99</v>
      </c>
      <c r="R239" s="482">
        <v>1903.63</v>
      </c>
    </row>
    <row r="240" spans="1:18" hidden="1">
      <c r="A240" s="381"/>
      <c r="B240" s="483" t="s">
        <v>721</v>
      </c>
      <c r="C240" s="484">
        <v>6.88</v>
      </c>
      <c r="D240" s="484">
        <v>6.95</v>
      </c>
      <c r="E240" s="484">
        <v>12.280000000000001</v>
      </c>
      <c r="F240" s="484">
        <v>13</v>
      </c>
      <c r="G240" s="484">
        <v>15.1</v>
      </c>
      <c r="H240" s="484">
        <v>17.400000000000002</v>
      </c>
      <c r="I240" s="484">
        <v>27.330000000000002</v>
      </c>
      <c r="J240" s="484">
        <v>14.49</v>
      </c>
      <c r="K240" s="484">
        <v>17.09</v>
      </c>
      <c r="L240" s="484">
        <v>26.12</v>
      </c>
      <c r="M240" s="484">
        <v>14.24</v>
      </c>
      <c r="N240" s="484">
        <v>15.69</v>
      </c>
      <c r="O240" s="484">
        <v>17.5</v>
      </c>
      <c r="P240" s="484">
        <v>14.24</v>
      </c>
      <c r="Q240" s="484">
        <v>12.120000000000001</v>
      </c>
      <c r="R240" s="484">
        <v>12.700000000000001</v>
      </c>
    </row>
    <row r="241" spans="1:18" hidden="1">
      <c r="A241" s="381"/>
      <c r="B241" s="485" t="s">
        <v>722</v>
      </c>
      <c r="C241" s="486">
        <v>1031.6500000000001</v>
      </c>
      <c r="D241" s="486">
        <v>1041.8600000000001</v>
      </c>
      <c r="E241" s="486">
        <v>1840.68</v>
      </c>
      <c r="F241" s="486">
        <v>1949.75</v>
      </c>
      <c r="G241" s="486">
        <v>2264.4299999999998</v>
      </c>
      <c r="H241" s="486">
        <v>2609.2000000000003</v>
      </c>
      <c r="I241" s="486">
        <v>4098.2</v>
      </c>
      <c r="J241" s="486">
        <v>2172.63</v>
      </c>
      <c r="K241" s="486">
        <v>2563.39</v>
      </c>
      <c r="L241" s="486">
        <v>3916.54</v>
      </c>
      <c r="M241" s="486">
        <v>2135.4900000000002</v>
      </c>
      <c r="N241" s="486">
        <v>2353.21</v>
      </c>
      <c r="O241" s="486">
        <v>2624.8</v>
      </c>
      <c r="P241" s="486">
        <v>2135.4900000000002</v>
      </c>
      <c r="Q241" s="486">
        <v>1816.99</v>
      </c>
      <c r="R241" s="486">
        <v>1903.63</v>
      </c>
    </row>
    <row r="242" spans="1:18" hidden="1">
      <c r="A242" s="299"/>
      <c r="B242" s="299"/>
      <c r="C242" s="299"/>
      <c r="D242" s="299"/>
      <c r="E242" s="299"/>
      <c r="F242" s="299"/>
      <c r="G242" s="299"/>
      <c r="H242" s="299"/>
      <c r="I242" s="299"/>
      <c r="J242" s="299"/>
      <c r="K242" s="299"/>
      <c r="L242" s="299"/>
      <c r="M242" s="299"/>
      <c r="N242" s="299"/>
      <c r="O242" s="299"/>
      <c r="P242" s="299"/>
      <c r="Q242" s="299"/>
      <c r="R242" s="299"/>
    </row>
    <row r="243" spans="1:18" hidden="1">
      <c r="A243" s="299"/>
      <c r="B243" s="640" t="s">
        <v>768</v>
      </c>
      <c r="C243" s="299"/>
      <c r="D243" s="299"/>
      <c r="E243" s="299"/>
      <c r="F243" s="299"/>
      <c r="G243" s="299"/>
      <c r="H243" s="299"/>
      <c r="I243" s="299"/>
      <c r="J243" s="299"/>
      <c r="K243" s="299"/>
      <c r="L243" s="299"/>
      <c r="M243" s="299"/>
      <c r="N243" s="299"/>
      <c r="O243" s="299"/>
      <c r="P243" s="299"/>
      <c r="Q243" s="299"/>
      <c r="R243" s="299"/>
    </row>
    <row r="244" spans="1:18" hidden="1">
      <c r="A244" s="299"/>
      <c r="B244" s="476" t="s">
        <v>717</v>
      </c>
      <c r="C244" s="477"/>
      <c r="D244" s="477"/>
      <c r="E244" s="477"/>
      <c r="F244" s="477"/>
      <c r="G244" s="478"/>
      <c r="H244" s="478"/>
      <c r="I244" s="478"/>
      <c r="J244" s="478"/>
      <c r="K244" s="478"/>
      <c r="L244" s="478"/>
      <c r="M244" s="478"/>
      <c r="N244" s="478"/>
      <c r="O244" s="478"/>
      <c r="P244" s="478"/>
      <c r="Q244" s="478"/>
      <c r="R244" s="478"/>
    </row>
    <row r="245" spans="1:18" ht="15.75" hidden="1" thickBot="1">
      <c r="A245" s="299"/>
      <c r="B245" s="479" t="s">
        <v>718</v>
      </c>
      <c r="C245" s="261">
        <v>91</v>
      </c>
      <c r="D245" s="261">
        <v>94</v>
      </c>
      <c r="E245" s="261">
        <v>951</v>
      </c>
      <c r="F245" s="261">
        <v>952</v>
      </c>
      <c r="G245" s="262">
        <v>953</v>
      </c>
      <c r="H245" s="261">
        <v>954</v>
      </c>
      <c r="I245" s="261">
        <v>955</v>
      </c>
      <c r="J245" s="261">
        <v>956</v>
      </c>
      <c r="K245" s="261">
        <v>957</v>
      </c>
      <c r="L245" s="261">
        <v>958</v>
      </c>
      <c r="M245" s="263">
        <v>959</v>
      </c>
      <c r="N245" s="263">
        <v>961</v>
      </c>
      <c r="O245" s="261">
        <v>962</v>
      </c>
      <c r="P245" s="261">
        <v>963</v>
      </c>
      <c r="Q245" s="261">
        <v>970</v>
      </c>
      <c r="R245" s="261">
        <v>971</v>
      </c>
    </row>
    <row r="246" spans="1:18" hidden="1">
      <c r="A246" s="299"/>
      <c r="B246" s="480" t="s">
        <v>719</v>
      </c>
      <c r="C246" s="481">
        <v>56.32</v>
      </c>
      <c r="D246" s="482">
        <v>56.52</v>
      </c>
      <c r="E246" s="481">
        <v>97.48</v>
      </c>
      <c r="F246" s="482">
        <v>82.31</v>
      </c>
      <c r="G246" s="481">
        <v>104.8</v>
      </c>
      <c r="H246" s="482">
        <v>78.98</v>
      </c>
      <c r="I246" s="481">
        <v>113.42</v>
      </c>
      <c r="J246" s="482">
        <v>79.44</v>
      </c>
      <c r="K246" s="481">
        <v>97.2</v>
      </c>
      <c r="L246" s="482">
        <v>106.53</v>
      </c>
      <c r="M246" s="481">
        <v>81.44</v>
      </c>
      <c r="N246" s="481">
        <v>91.04</v>
      </c>
      <c r="O246" s="482">
        <v>70.61</v>
      </c>
      <c r="P246" s="482">
        <v>81.44</v>
      </c>
      <c r="Q246" s="481">
        <v>77.44</v>
      </c>
      <c r="R246" s="482">
        <v>74.58</v>
      </c>
    </row>
    <row r="247" spans="1:18" hidden="1">
      <c r="A247" s="299"/>
      <c r="B247" s="480">
        <v>1</v>
      </c>
      <c r="C247" s="481">
        <v>82.11</v>
      </c>
      <c r="D247" s="482">
        <v>60.730000000000004</v>
      </c>
      <c r="E247" s="481">
        <v>113.49000000000001</v>
      </c>
      <c r="F247" s="482">
        <v>91.62</v>
      </c>
      <c r="G247" s="481">
        <v>135.21</v>
      </c>
      <c r="H247" s="482">
        <v>99.490000000000009</v>
      </c>
      <c r="I247" s="481">
        <v>133.39000000000001</v>
      </c>
      <c r="J247" s="482">
        <v>90.460000000000008</v>
      </c>
      <c r="K247" s="481">
        <v>122.64</v>
      </c>
      <c r="L247" s="482">
        <v>133.92000000000002</v>
      </c>
      <c r="M247" s="481">
        <v>102.96000000000001</v>
      </c>
      <c r="N247" s="481">
        <v>99.100000000000009</v>
      </c>
      <c r="O247" s="482">
        <v>87.95</v>
      </c>
      <c r="P247" s="482">
        <v>103.07000000000001</v>
      </c>
      <c r="Q247" s="481">
        <v>89.61</v>
      </c>
      <c r="R247" s="482">
        <v>89.44</v>
      </c>
    </row>
    <row r="248" spans="1:18" hidden="1">
      <c r="A248" s="299"/>
      <c r="B248" s="480">
        <v>2</v>
      </c>
      <c r="C248" s="481">
        <v>83.65</v>
      </c>
      <c r="D248" s="482">
        <v>61.370000000000005</v>
      </c>
      <c r="E248" s="481">
        <v>116.32000000000001</v>
      </c>
      <c r="F248" s="482">
        <v>94.47</v>
      </c>
      <c r="G248" s="481">
        <v>137.51</v>
      </c>
      <c r="H248" s="482">
        <v>105.54</v>
      </c>
      <c r="I248" s="481">
        <v>168.73</v>
      </c>
      <c r="J248" s="482">
        <v>114.11</v>
      </c>
      <c r="K248" s="481">
        <v>146.71</v>
      </c>
      <c r="L248" s="482">
        <v>169.24</v>
      </c>
      <c r="M248" s="481">
        <v>107.86</v>
      </c>
      <c r="N248" s="481">
        <v>120.8</v>
      </c>
      <c r="O248" s="482">
        <v>96.48</v>
      </c>
      <c r="P248" s="482">
        <v>115.83</v>
      </c>
      <c r="Q248" s="481">
        <v>92.09</v>
      </c>
      <c r="R248" s="482">
        <v>112.83</v>
      </c>
    </row>
    <row r="249" spans="1:18" hidden="1">
      <c r="A249" s="299"/>
      <c r="B249" s="480">
        <v>3</v>
      </c>
      <c r="C249" s="481">
        <v>113.57000000000001</v>
      </c>
      <c r="D249" s="482">
        <v>85.77</v>
      </c>
      <c r="E249" s="481">
        <v>172.47</v>
      </c>
      <c r="F249" s="482">
        <v>146.95000000000002</v>
      </c>
      <c r="G249" s="481">
        <v>200.82</v>
      </c>
      <c r="H249" s="482">
        <v>157.70000000000002</v>
      </c>
      <c r="I249" s="481">
        <v>279.45999999999998</v>
      </c>
      <c r="J249" s="482">
        <v>167.08</v>
      </c>
      <c r="K249" s="481">
        <v>212.19</v>
      </c>
      <c r="L249" s="482">
        <v>266.36</v>
      </c>
      <c r="M249" s="481">
        <v>162.72</v>
      </c>
      <c r="N249" s="481">
        <v>165.27</v>
      </c>
      <c r="O249" s="482">
        <v>156.38</v>
      </c>
      <c r="P249" s="482">
        <v>162.72</v>
      </c>
      <c r="Q249" s="481">
        <v>137.20000000000002</v>
      </c>
      <c r="R249" s="482">
        <v>147.61000000000001</v>
      </c>
    </row>
    <row r="250" spans="1:18" hidden="1">
      <c r="A250" s="299"/>
      <c r="B250" s="480">
        <v>4</v>
      </c>
      <c r="C250" s="481">
        <v>124.84</v>
      </c>
      <c r="D250" s="482">
        <v>92.81</v>
      </c>
      <c r="E250" s="481">
        <v>194.47</v>
      </c>
      <c r="F250" s="482">
        <v>161.83000000000001</v>
      </c>
      <c r="G250" s="481">
        <v>222.76</v>
      </c>
      <c r="H250" s="482">
        <v>178.03</v>
      </c>
      <c r="I250" s="481">
        <v>322.03000000000003</v>
      </c>
      <c r="J250" s="482">
        <v>192.02</v>
      </c>
      <c r="K250" s="481">
        <v>236.97</v>
      </c>
      <c r="L250" s="482">
        <v>320.16000000000003</v>
      </c>
      <c r="M250" s="481">
        <v>184.33</v>
      </c>
      <c r="N250" s="481">
        <v>187.76</v>
      </c>
      <c r="O250" s="482">
        <v>180.35</v>
      </c>
      <c r="P250" s="482">
        <v>184.33</v>
      </c>
      <c r="Q250" s="481">
        <v>155.67000000000002</v>
      </c>
      <c r="R250" s="482">
        <v>169.5</v>
      </c>
    </row>
    <row r="251" spans="1:18" hidden="1">
      <c r="A251" s="299"/>
      <c r="B251" s="480">
        <v>5</v>
      </c>
      <c r="C251" s="481">
        <v>136.19999999999999</v>
      </c>
      <c r="D251" s="482">
        <v>100.39</v>
      </c>
      <c r="E251" s="481">
        <v>217.36</v>
      </c>
      <c r="F251" s="482">
        <v>176.72</v>
      </c>
      <c r="G251" s="481">
        <v>244.70000000000002</v>
      </c>
      <c r="H251" s="482">
        <v>198.89000000000001</v>
      </c>
      <c r="I251" s="481">
        <v>364.57</v>
      </c>
      <c r="J251" s="482">
        <v>220.06</v>
      </c>
      <c r="K251" s="481">
        <v>269.85000000000002</v>
      </c>
      <c r="L251" s="482">
        <v>349.87</v>
      </c>
      <c r="M251" s="481">
        <v>201.20000000000002</v>
      </c>
      <c r="N251" s="481">
        <v>218.73000000000002</v>
      </c>
      <c r="O251" s="482">
        <v>198.12</v>
      </c>
      <c r="P251" s="482">
        <v>201.20000000000002</v>
      </c>
      <c r="Q251" s="481">
        <v>167.77</v>
      </c>
      <c r="R251" s="482">
        <v>190.78</v>
      </c>
    </row>
    <row r="252" spans="1:18" hidden="1">
      <c r="A252" s="299"/>
      <c r="B252" s="480">
        <v>6</v>
      </c>
      <c r="C252" s="481">
        <v>150.89000000000001</v>
      </c>
      <c r="D252" s="482">
        <v>106.85000000000001</v>
      </c>
      <c r="E252" s="481">
        <v>234.81</v>
      </c>
      <c r="F252" s="482">
        <v>193.8</v>
      </c>
      <c r="G252" s="481">
        <v>270.2</v>
      </c>
      <c r="H252" s="482">
        <v>217.48000000000002</v>
      </c>
      <c r="I252" s="481">
        <v>405.29</v>
      </c>
      <c r="J252" s="482">
        <v>244.06</v>
      </c>
      <c r="K252" s="481">
        <v>294.43</v>
      </c>
      <c r="L252" s="482">
        <v>390.74</v>
      </c>
      <c r="M252" s="481">
        <v>217.88</v>
      </c>
      <c r="N252" s="481">
        <v>236.93</v>
      </c>
      <c r="O252" s="482">
        <v>219.39000000000001</v>
      </c>
      <c r="P252" s="482">
        <v>217.88</v>
      </c>
      <c r="Q252" s="481">
        <v>185.93</v>
      </c>
      <c r="R252" s="482">
        <v>206.44</v>
      </c>
    </row>
    <row r="253" spans="1:18" hidden="1">
      <c r="A253" s="299"/>
      <c r="B253" s="480">
        <v>7</v>
      </c>
      <c r="C253" s="481">
        <v>158.20000000000002</v>
      </c>
      <c r="D253" s="482">
        <v>115</v>
      </c>
      <c r="E253" s="481">
        <v>249.55</v>
      </c>
      <c r="F253" s="482">
        <v>208.5</v>
      </c>
      <c r="G253" s="481">
        <v>291.34000000000003</v>
      </c>
      <c r="H253" s="482">
        <v>236.31</v>
      </c>
      <c r="I253" s="481">
        <v>447.15000000000003</v>
      </c>
      <c r="J253" s="482">
        <v>265.32</v>
      </c>
      <c r="K253" s="481">
        <v>320.66000000000003</v>
      </c>
      <c r="L253" s="482">
        <v>437.18</v>
      </c>
      <c r="M253" s="481">
        <v>236.37</v>
      </c>
      <c r="N253" s="481">
        <v>261.01</v>
      </c>
      <c r="O253" s="482">
        <v>240.12</v>
      </c>
      <c r="P253" s="482">
        <v>236.37</v>
      </c>
      <c r="Q253" s="481">
        <v>201.03</v>
      </c>
      <c r="R253" s="482">
        <v>226.3</v>
      </c>
    </row>
    <row r="254" spans="1:18" hidden="1">
      <c r="A254" s="299"/>
      <c r="B254" s="480">
        <v>8</v>
      </c>
      <c r="C254" s="481">
        <v>169.18</v>
      </c>
      <c r="D254" s="482">
        <v>118.72</v>
      </c>
      <c r="E254" s="481">
        <v>265.58</v>
      </c>
      <c r="F254" s="482">
        <v>222.94</v>
      </c>
      <c r="G254" s="481">
        <v>310</v>
      </c>
      <c r="H254" s="482">
        <v>255.98000000000002</v>
      </c>
      <c r="I254" s="481">
        <v>496.06</v>
      </c>
      <c r="J254" s="482">
        <v>289.60000000000002</v>
      </c>
      <c r="K254" s="481">
        <v>346.21</v>
      </c>
      <c r="L254" s="482">
        <v>483.95</v>
      </c>
      <c r="M254" s="481">
        <v>255.34</v>
      </c>
      <c r="N254" s="481">
        <v>278.19</v>
      </c>
      <c r="O254" s="482">
        <v>259.42</v>
      </c>
      <c r="P254" s="482">
        <v>255.34</v>
      </c>
      <c r="Q254" s="481">
        <v>213.97</v>
      </c>
      <c r="R254" s="482">
        <v>242.3</v>
      </c>
    </row>
    <row r="255" spans="1:18" hidden="1">
      <c r="A255" s="299"/>
      <c r="B255" s="480">
        <v>9</v>
      </c>
      <c r="C255" s="481">
        <v>179.67000000000002</v>
      </c>
      <c r="D255" s="482">
        <v>124.66</v>
      </c>
      <c r="E255" s="481">
        <v>277.70999999999998</v>
      </c>
      <c r="F255" s="482">
        <v>237.43</v>
      </c>
      <c r="G255" s="481">
        <v>331.65000000000003</v>
      </c>
      <c r="H255" s="482">
        <v>275.68</v>
      </c>
      <c r="I255" s="481">
        <v>527.44000000000005</v>
      </c>
      <c r="J255" s="482">
        <v>311.24</v>
      </c>
      <c r="K255" s="481">
        <v>368.21</v>
      </c>
      <c r="L255" s="482">
        <v>525.6</v>
      </c>
      <c r="M255" s="481">
        <v>275.14</v>
      </c>
      <c r="N255" s="481">
        <v>299.97000000000003</v>
      </c>
      <c r="O255" s="482">
        <v>279.08</v>
      </c>
      <c r="P255" s="482">
        <v>275.14</v>
      </c>
      <c r="Q255" s="481">
        <v>228.08</v>
      </c>
      <c r="R255" s="482">
        <v>262.01</v>
      </c>
    </row>
    <row r="256" spans="1:18" hidden="1">
      <c r="A256" s="299"/>
      <c r="B256" s="480">
        <v>10</v>
      </c>
      <c r="C256" s="481">
        <v>190.46</v>
      </c>
      <c r="D256" s="482">
        <v>129.24</v>
      </c>
      <c r="E256" s="481">
        <v>285.60000000000002</v>
      </c>
      <c r="F256" s="482">
        <v>251.91</v>
      </c>
      <c r="G256" s="481">
        <v>351.54</v>
      </c>
      <c r="H256" s="482">
        <v>283.05</v>
      </c>
      <c r="I256" s="481">
        <v>548.94000000000005</v>
      </c>
      <c r="J256" s="482">
        <v>323.52</v>
      </c>
      <c r="K256" s="481">
        <v>394.85</v>
      </c>
      <c r="L256" s="482">
        <v>571.04</v>
      </c>
      <c r="M256" s="481">
        <v>284.40000000000003</v>
      </c>
      <c r="N256" s="481">
        <v>316.89</v>
      </c>
      <c r="O256" s="482">
        <v>292.04000000000002</v>
      </c>
      <c r="P256" s="482">
        <v>284.40000000000003</v>
      </c>
      <c r="Q256" s="481">
        <v>242.14000000000001</v>
      </c>
      <c r="R256" s="482">
        <v>265.93</v>
      </c>
    </row>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sheetData>
  <sheetProtection formatCells="0" formatColumns="0" formatRows="0"/>
  <mergeCells count="4">
    <mergeCell ref="C4:R4"/>
    <mergeCell ref="A8:B8"/>
    <mergeCell ref="B29:R29"/>
    <mergeCell ref="B145:B146"/>
  </mergeCells>
  <pageMargins left="0.25" right="0.25" top="0.5" bottom="0.25" header="0" footer="0.25"/>
  <pageSetup scale="85" fitToHeight="2"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rowBreaks count="1" manualBreakCount="1">
    <brk id="92" min="1" max="1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dimension ref="A1:U350"/>
  <sheetViews>
    <sheetView showGridLines="0" topLeftCell="A26" zoomScaleNormal="100" workbookViewId="0">
      <selection activeCell="V41" sqref="V41"/>
    </sheetView>
  </sheetViews>
  <sheetFormatPr defaultRowHeight="15"/>
  <cols>
    <col min="1" max="1" width="1.7109375" customWidth="1"/>
    <col min="2" max="2" width="7.28515625" customWidth="1"/>
    <col min="3" max="18" width="7" customWidth="1"/>
    <col min="257" max="257" width="1.7109375" customWidth="1"/>
    <col min="258" max="258" width="7.28515625" customWidth="1"/>
    <col min="259" max="274" width="7" customWidth="1"/>
    <col min="513" max="513" width="1.7109375" customWidth="1"/>
    <col min="514" max="514" width="7.28515625" customWidth="1"/>
    <col min="515" max="530" width="7" customWidth="1"/>
    <col min="769" max="769" width="1.7109375" customWidth="1"/>
    <col min="770" max="770" width="7.28515625" customWidth="1"/>
    <col min="771" max="786" width="7" customWidth="1"/>
    <col min="1025" max="1025" width="1.7109375" customWidth="1"/>
    <col min="1026" max="1026" width="7.28515625" customWidth="1"/>
    <col min="1027" max="1042" width="7" customWidth="1"/>
    <col min="1281" max="1281" width="1.7109375" customWidth="1"/>
    <col min="1282" max="1282" width="7.28515625" customWidth="1"/>
    <col min="1283" max="1298" width="7" customWidth="1"/>
    <col min="1537" max="1537" width="1.7109375" customWidth="1"/>
    <col min="1538" max="1538" width="7.28515625" customWidth="1"/>
    <col min="1539" max="1554" width="7" customWidth="1"/>
    <col min="1793" max="1793" width="1.7109375" customWidth="1"/>
    <col min="1794" max="1794" width="7.28515625" customWidth="1"/>
    <col min="1795" max="1810" width="7" customWidth="1"/>
    <col min="2049" max="2049" width="1.7109375" customWidth="1"/>
    <col min="2050" max="2050" width="7.28515625" customWidth="1"/>
    <col min="2051" max="2066" width="7" customWidth="1"/>
    <col min="2305" max="2305" width="1.7109375" customWidth="1"/>
    <col min="2306" max="2306" width="7.28515625" customWidth="1"/>
    <col min="2307" max="2322" width="7" customWidth="1"/>
    <col min="2561" max="2561" width="1.7109375" customWidth="1"/>
    <col min="2562" max="2562" width="7.28515625" customWidth="1"/>
    <col min="2563" max="2578" width="7" customWidth="1"/>
    <col min="2817" max="2817" width="1.7109375" customWidth="1"/>
    <col min="2818" max="2818" width="7.28515625" customWidth="1"/>
    <col min="2819" max="2834" width="7" customWidth="1"/>
    <col min="3073" max="3073" width="1.7109375" customWidth="1"/>
    <col min="3074" max="3074" width="7.28515625" customWidth="1"/>
    <col min="3075" max="3090" width="7" customWidth="1"/>
    <col min="3329" max="3329" width="1.7109375" customWidth="1"/>
    <col min="3330" max="3330" width="7.28515625" customWidth="1"/>
    <col min="3331" max="3346" width="7" customWidth="1"/>
    <col min="3585" max="3585" width="1.7109375" customWidth="1"/>
    <col min="3586" max="3586" width="7.28515625" customWidth="1"/>
    <col min="3587" max="3602" width="7" customWidth="1"/>
    <col min="3841" max="3841" width="1.7109375" customWidth="1"/>
    <col min="3842" max="3842" width="7.28515625" customWidth="1"/>
    <col min="3843" max="3858" width="7" customWidth="1"/>
    <col min="4097" max="4097" width="1.7109375" customWidth="1"/>
    <col min="4098" max="4098" width="7.28515625" customWidth="1"/>
    <col min="4099" max="4114" width="7" customWidth="1"/>
    <col min="4353" max="4353" width="1.7109375" customWidth="1"/>
    <col min="4354" max="4354" width="7.28515625" customWidth="1"/>
    <col min="4355" max="4370" width="7" customWidth="1"/>
    <col min="4609" max="4609" width="1.7109375" customWidth="1"/>
    <col min="4610" max="4610" width="7.28515625" customWidth="1"/>
    <col min="4611" max="4626" width="7" customWidth="1"/>
    <col min="4865" max="4865" width="1.7109375" customWidth="1"/>
    <col min="4866" max="4866" width="7.28515625" customWidth="1"/>
    <col min="4867" max="4882" width="7" customWidth="1"/>
    <col min="5121" max="5121" width="1.7109375" customWidth="1"/>
    <col min="5122" max="5122" width="7.28515625" customWidth="1"/>
    <col min="5123" max="5138" width="7" customWidth="1"/>
    <col min="5377" max="5377" width="1.7109375" customWidth="1"/>
    <col min="5378" max="5378" width="7.28515625" customWidth="1"/>
    <col min="5379" max="5394" width="7" customWidth="1"/>
    <col min="5633" max="5633" width="1.7109375" customWidth="1"/>
    <col min="5634" max="5634" width="7.28515625" customWidth="1"/>
    <col min="5635" max="5650" width="7" customWidth="1"/>
    <col min="5889" max="5889" width="1.7109375" customWidth="1"/>
    <col min="5890" max="5890" width="7.28515625" customWidth="1"/>
    <col min="5891" max="5906" width="7" customWidth="1"/>
    <col min="6145" max="6145" width="1.7109375" customWidth="1"/>
    <col min="6146" max="6146" width="7.28515625" customWidth="1"/>
    <col min="6147" max="6162" width="7" customWidth="1"/>
    <col min="6401" max="6401" width="1.7109375" customWidth="1"/>
    <col min="6402" max="6402" width="7.28515625" customWidth="1"/>
    <col min="6403" max="6418" width="7" customWidth="1"/>
    <col min="6657" max="6657" width="1.7109375" customWidth="1"/>
    <col min="6658" max="6658" width="7.28515625" customWidth="1"/>
    <col min="6659" max="6674" width="7" customWidth="1"/>
    <col min="6913" max="6913" width="1.7109375" customWidth="1"/>
    <col min="6914" max="6914" width="7.28515625" customWidth="1"/>
    <col min="6915" max="6930" width="7" customWidth="1"/>
    <col min="7169" max="7169" width="1.7109375" customWidth="1"/>
    <col min="7170" max="7170" width="7.28515625" customWidth="1"/>
    <col min="7171" max="7186" width="7" customWidth="1"/>
    <col min="7425" max="7425" width="1.7109375" customWidth="1"/>
    <col min="7426" max="7426" width="7.28515625" customWidth="1"/>
    <col min="7427" max="7442" width="7" customWidth="1"/>
    <col min="7681" max="7681" width="1.7109375" customWidth="1"/>
    <col min="7682" max="7682" width="7.28515625" customWidth="1"/>
    <col min="7683" max="7698" width="7" customWidth="1"/>
    <col min="7937" max="7937" width="1.7109375" customWidth="1"/>
    <col min="7938" max="7938" width="7.28515625" customWidth="1"/>
    <col min="7939" max="7954" width="7" customWidth="1"/>
    <col min="8193" max="8193" width="1.7109375" customWidth="1"/>
    <col min="8194" max="8194" width="7.28515625" customWidth="1"/>
    <col min="8195" max="8210" width="7" customWidth="1"/>
    <col min="8449" max="8449" width="1.7109375" customWidth="1"/>
    <col min="8450" max="8450" width="7.28515625" customWidth="1"/>
    <col min="8451" max="8466" width="7" customWidth="1"/>
    <col min="8705" max="8705" width="1.7109375" customWidth="1"/>
    <col min="8706" max="8706" width="7.28515625" customWidth="1"/>
    <col min="8707" max="8722" width="7" customWidth="1"/>
    <col min="8961" max="8961" width="1.7109375" customWidth="1"/>
    <col min="8962" max="8962" width="7.28515625" customWidth="1"/>
    <col min="8963" max="8978" width="7" customWidth="1"/>
    <col min="9217" max="9217" width="1.7109375" customWidth="1"/>
    <col min="9218" max="9218" width="7.28515625" customWidth="1"/>
    <col min="9219" max="9234" width="7" customWidth="1"/>
    <col min="9473" max="9473" width="1.7109375" customWidth="1"/>
    <col min="9474" max="9474" width="7.28515625" customWidth="1"/>
    <col min="9475" max="9490" width="7" customWidth="1"/>
    <col min="9729" max="9729" width="1.7109375" customWidth="1"/>
    <col min="9730" max="9730" width="7.28515625" customWidth="1"/>
    <col min="9731" max="9746" width="7" customWidth="1"/>
    <col min="9985" max="9985" width="1.7109375" customWidth="1"/>
    <col min="9986" max="9986" width="7.28515625" customWidth="1"/>
    <col min="9987" max="10002" width="7" customWidth="1"/>
    <col min="10241" max="10241" width="1.7109375" customWidth="1"/>
    <col min="10242" max="10242" width="7.28515625" customWidth="1"/>
    <col min="10243" max="10258" width="7" customWidth="1"/>
    <col min="10497" max="10497" width="1.7109375" customWidth="1"/>
    <col min="10498" max="10498" width="7.28515625" customWidth="1"/>
    <col min="10499" max="10514" width="7" customWidth="1"/>
    <col min="10753" max="10753" width="1.7109375" customWidth="1"/>
    <col min="10754" max="10754" width="7.28515625" customWidth="1"/>
    <col min="10755" max="10770" width="7" customWidth="1"/>
    <col min="11009" max="11009" width="1.7109375" customWidth="1"/>
    <col min="11010" max="11010" width="7.28515625" customWidth="1"/>
    <col min="11011" max="11026" width="7" customWidth="1"/>
    <col min="11265" max="11265" width="1.7109375" customWidth="1"/>
    <col min="11266" max="11266" width="7.28515625" customWidth="1"/>
    <col min="11267" max="11282" width="7" customWidth="1"/>
    <col min="11521" max="11521" width="1.7109375" customWidth="1"/>
    <col min="11522" max="11522" width="7.28515625" customWidth="1"/>
    <col min="11523" max="11538" width="7" customWidth="1"/>
    <col min="11777" max="11777" width="1.7109375" customWidth="1"/>
    <col min="11778" max="11778" width="7.28515625" customWidth="1"/>
    <col min="11779" max="11794" width="7" customWidth="1"/>
    <col min="12033" max="12033" width="1.7109375" customWidth="1"/>
    <col min="12034" max="12034" width="7.28515625" customWidth="1"/>
    <col min="12035" max="12050" width="7" customWidth="1"/>
    <col min="12289" max="12289" width="1.7109375" customWidth="1"/>
    <col min="12290" max="12290" width="7.28515625" customWidth="1"/>
    <col min="12291" max="12306" width="7" customWidth="1"/>
    <col min="12545" max="12545" width="1.7109375" customWidth="1"/>
    <col min="12546" max="12546" width="7.28515625" customWidth="1"/>
    <col min="12547" max="12562" width="7" customWidth="1"/>
    <col min="12801" max="12801" width="1.7109375" customWidth="1"/>
    <col min="12802" max="12802" width="7.28515625" customWidth="1"/>
    <col min="12803" max="12818" width="7" customWidth="1"/>
    <col min="13057" max="13057" width="1.7109375" customWidth="1"/>
    <col min="13058" max="13058" width="7.28515625" customWidth="1"/>
    <col min="13059" max="13074" width="7" customWidth="1"/>
    <col min="13313" max="13313" width="1.7109375" customWidth="1"/>
    <col min="13314" max="13314" width="7.28515625" customWidth="1"/>
    <col min="13315" max="13330" width="7" customWidth="1"/>
    <col min="13569" max="13569" width="1.7109375" customWidth="1"/>
    <col min="13570" max="13570" width="7.28515625" customWidth="1"/>
    <col min="13571" max="13586" width="7" customWidth="1"/>
    <col min="13825" max="13825" width="1.7109375" customWidth="1"/>
    <col min="13826" max="13826" width="7.28515625" customWidth="1"/>
    <col min="13827" max="13842" width="7" customWidth="1"/>
    <col min="14081" max="14081" width="1.7109375" customWidth="1"/>
    <col min="14082" max="14082" width="7.28515625" customWidth="1"/>
    <col min="14083" max="14098" width="7" customWidth="1"/>
    <col min="14337" max="14337" width="1.7109375" customWidth="1"/>
    <col min="14338" max="14338" width="7.28515625" customWidth="1"/>
    <col min="14339" max="14354" width="7" customWidth="1"/>
    <col min="14593" max="14593" width="1.7109375" customWidth="1"/>
    <col min="14594" max="14594" width="7.28515625" customWidth="1"/>
    <col min="14595" max="14610" width="7" customWidth="1"/>
    <col min="14849" max="14849" width="1.7109375" customWidth="1"/>
    <col min="14850" max="14850" width="7.28515625" customWidth="1"/>
    <col min="14851" max="14866" width="7" customWidth="1"/>
    <col min="15105" max="15105" width="1.7109375" customWidth="1"/>
    <col min="15106" max="15106" width="7.28515625" customWidth="1"/>
    <col min="15107" max="15122" width="7" customWidth="1"/>
    <col min="15361" max="15361" width="1.7109375" customWidth="1"/>
    <col min="15362" max="15362" width="7.28515625" customWidth="1"/>
    <col min="15363" max="15378" width="7" customWidth="1"/>
    <col min="15617" max="15617" width="1.7109375" customWidth="1"/>
    <col min="15618" max="15618" width="7.28515625" customWidth="1"/>
    <col min="15619" max="15634" width="7" customWidth="1"/>
    <col min="15873" max="15873" width="1.7109375" customWidth="1"/>
    <col min="15874" max="15874" width="7.28515625" customWidth="1"/>
    <col min="15875" max="15890" width="7" customWidth="1"/>
    <col min="16129" max="16129" width="1.7109375" customWidth="1"/>
    <col min="16130" max="16130" width="7.28515625" customWidth="1"/>
    <col min="16131" max="16146" width="7" customWidth="1"/>
  </cols>
  <sheetData>
    <row r="1" spans="1:18" ht="15.75" hidden="1">
      <c r="A1" s="259"/>
      <c r="B1" s="380" t="s">
        <v>707</v>
      </c>
      <c r="C1" s="380"/>
      <c r="D1" s="380"/>
      <c r="E1" s="380"/>
      <c r="F1" s="380"/>
      <c r="G1" s="381"/>
      <c r="H1" s="381"/>
      <c r="I1" s="381"/>
      <c r="J1" s="381"/>
      <c r="K1" s="381"/>
      <c r="L1" s="381"/>
      <c r="M1" s="381"/>
      <c r="N1" s="381"/>
      <c r="O1" s="381"/>
      <c r="P1" s="381"/>
      <c r="Q1" s="381"/>
      <c r="R1" s="299"/>
    </row>
    <row r="2" spans="1:18" hidden="1">
      <c r="A2" s="381"/>
      <c r="B2" s="382" t="e">
        <f>CustName</f>
        <v>#REF!</v>
      </c>
      <c r="C2" s="383"/>
      <c r="D2" s="383"/>
      <c r="E2" s="383"/>
      <c r="F2" s="383"/>
      <c r="G2" s="381"/>
      <c r="H2" s="381"/>
      <c r="I2" s="381"/>
      <c r="J2" s="381"/>
      <c r="K2" s="381"/>
      <c r="L2" s="381"/>
      <c r="M2" s="381"/>
      <c r="N2" s="381"/>
      <c r="O2" s="381"/>
      <c r="P2" s="381"/>
      <c r="Q2" s="381"/>
      <c r="R2" s="299"/>
    </row>
    <row r="3" spans="1:18" hidden="1">
      <c r="A3" s="381"/>
      <c r="B3" s="381"/>
      <c r="C3" s="381"/>
      <c r="D3" s="381"/>
      <c r="E3" s="381"/>
      <c r="F3" s="381"/>
      <c r="G3" s="381"/>
      <c r="H3" s="381"/>
      <c r="I3" s="381"/>
      <c r="J3" s="381"/>
      <c r="K3" s="381"/>
      <c r="L3" s="381"/>
      <c r="M3" s="381"/>
      <c r="N3" s="381"/>
      <c r="O3" s="381"/>
      <c r="P3" s="381"/>
      <c r="Q3" s="381"/>
      <c r="R3" s="299"/>
    </row>
    <row r="4" spans="1:18" ht="14.25" hidden="1" customHeight="1">
      <c r="A4" s="384"/>
      <c r="B4" s="384"/>
      <c r="C4" s="787" t="s">
        <v>769</v>
      </c>
      <c r="D4" s="788"/>
      <c r="E4" s="788"/>
      <c r="F4" s="788"/>
      <c r="G4" s="788"/>
      <c r="H4" s="788"/>
      <c r="I4" s="788"/>
      <c r="J4" s="788"/>
      <c r="K4" s="788"/>
      <c r="L4" s="788"/>
      <c r="M4" s="788"/>
      <c r="N4" s="788"/>
      <c r="O4" s="788"/>
      <c r="P4" s="788"/>
      <c r="Q4" s="788"/>
      <c r="R4" s="788"/>
    </row>
    <row r="5" spans="1:18" hidden="1">
      <c r="A5" s="384"/>
      <c r="B5" s="384"/>
      <c r="C5" s="328"/>
      <c r="D5" s="329"/>
      <c r="E5" s="329"/>
      <c r="F5" s="329"/>
      <c r="G5" s="329"/>
      <c r="H5" s="329"/>
      <c r="I5" s="329"/>
      <c r="J5" s="329"/>
      <c r="K5" s="329"/>
      <c r="L5" s="329"/>
      <c r="M5" s="329"/>
      <c r="N5" s="329"/>
      <c r="O5" s="329"/>
      <c r="P5" s="329"/>
      <c r="Q5" s="329"/>
      <c r="R5" s="330" t="s">
        <v>630</v>
      </c>
    </row>
    <row r="6" spans="1:18" hidden="1">
      <c r="A6" s="384"/>
      <c r="B6" s="384"/>
      <c r="C6" s="331"/>
      <c r="D6" s="377"/>
      <c r="E6" s="377"/>
      <c r="F6" s="377" t="s">
        <v>607</v>
      </c>
      <c r="G6" s="377"/>
      <c r="H6" s="377" t="s">
        <v>631</v>
      </c>
      <c r="I6" s="377" t="s">
        <v>608</v>
      </c>
      <c r="J6" s="377" t="s">
        <v>609</v>
      </c>
      <c r="K6" s="377" t="s">
        <v>610</v>
      </c>
      <c r="L6" s="377"/>
      <c r="M6" s="377"/>
      <c r="N6" s="377"/>
      <c r="O6" s="377" t="s">
        <v>607</v>
      </c>
      <c r="P6" s="377"/>
      <c r="Q6" s="377"/>
      <c r="R6" s="333"/>
    </row>
    <row r="7" spans="1:18" hidden="1">
      <c r="A7" s="389"/>
      <c r="B7" s="384"/>
      <c r="C7" s="334" t="s">
        <v>613</v>
      </c>
      <c r="D7" s="335"/>
      <c r="E7" s="336" t="s">
        <v>614</v>
      </c>
      <c r="F7" s="336" t="s">
        <v>615</v>
      </c>
      <c r="G7" s="336" t="s">
        <v>616</v>
      </c>
      <c r="H7" s="336" t="s">
        <v>615</v>
      </c>
      <c r="I7" s="336" t="s">
        <v>617</v>
      </c>
      <c r="J7" s="336" t="s">
        <v>618</v>
      </c>
      <c r="K7" s="336" t="s">
        <v>619</v>
      </c>
      <c r="L7" s="336" t="s">
        <v>620</v>
      </c>
      <c r="M7" s="336" t="s">
        <v>723</v>
      </c>
      <c r="N7" s="336"/>
      <c r="O7" s="336" t="s">
        <v>617</v>
      </c>
      <c r="P7" s="336"/>
      <c r="Q7" s="336" t="s">
        <v>623</v>
      </c>
      <c r="R7" s="338" t="s">
        <v>616</v>
      </c>
    </row>
    <row r="8" spans="1:18" hidden="1">
      <c r="A8" s="818"/>
      <c r="B8" s="819"/>
      <c r="C8" s="340">
        <v>491</v>
      </c>
      <c r="D8" s="340">
        <v>494</v>
      </c>
      <c r="E8" s="341">
        <v>451</v>
      </c>
      <c r="F8" s="341">
        <v>452</v>
      </c>
      <c r="G8" s="340">
        <v>453</v>
      </c>
      <c r="H8" s="340">
        <v>454</v>
      </c>
      <c r="I8" s="340">
        <v>455</v>
      </c>
      <c r="J8" s="340">
        <v>456</v>
      </c>
      <c r="K8" s="340">
        <v>457</v>
      </c>
      <c r="L8" s="340">
        <v>458</v>
      </c>
      <c r="M8" s="340">
        <v>459</v>
      </c>
      <c r="N8" s="340">
        <v>461</v>
      </c>
      <c r="O8" s="340">
        <v>462</v>
      </c>
      <c r="P8" s="340">
        <v>463</v>
      </c>
      <c r="Q8" s="340">
        <v>470</v>
      </c>
      <c r="R8" s="340">
        <v>471</v>
      </c>
    </row>
    <row r="9" spans="1:18" hidden="1">
      <c r="A9" s="487" t="s">
        <v>3</v>
      </c>
      <c r="B9" s="488"/>
      <c r="C9" s="254">
        <f>+'Import Incentives'!D27</f>
        <v>0.1</v>
      </c>
      <c r="D9" s="254">
        <f>+'Import Incentives'!E27</f>
        <v>0.1</v>
      </c>
      <c r="E9" s="254">
        <f>+'Import Incentives'!F27</f>
        <v>0.1</v>
      </c>
      <c r="F9" s="254">
        <f>+'Import Incentives'!G27</f>
        <v>0.1</v>
      </c>
      <c r="G9" s="254">
        <f>+'Import Incentives'!H27</f>
        <v>0.1</v>
      </c>
      <c r="H9" s="254">
        <f>+'Import Incentives'!I27</f>
        <v>0.1</v>
      </c>
      <c r="I9" s="254">
        <f>+'Import Incentives'!J27</f>
        <v>0.1</v>
      </c>
      <c r="J9" s="254">
        <f>+'Import Incentives'!K27</f>
        <v>0.1</v>
      </c>
      <c r="K9" s="254">
        <f>+'Import Incentives'!L27</f>
        <v>0.1</v>
      </c>
      <c r="L9" s="254">
        <f>+'Import Incentives'!M27</f>
        <v>0.1</v>
      </c>
      <c r="M9" s="254">
        <f>+'Import Incentives'!N27</f>
        <v>0.1</v>
      </c>
      <c r="N9" s="254">
        <f>+'Import Incentives'!O27</f>
        <v>0.1</v>
      </c>
      <c r="O9" s="254">
        <f>+'Import Incentives'!P27</f>
        <v>0.1</v>
      </c>
      <c r="P9" s="254">
        <f>+'Import Incentives'!Q27</f>
        <v>0.1</v>
      </c>
      <c r="Q9" s="254">
        <f>+'Import Incentives'!R27</f>
        <v>0.1</v>
      </c>
      <c r="R9" s="254">
        <f>+'Import Incentives'!S27</f>
        <v>0.1</v>
      </c>
    </row>
    <row r="10" spans="1:18" hidden="1">
      <c r="A10" s="487" t="s">
        <v>626</v>
      </c>
      <c r="B10" s="488"/>
      <c r="C10" s="254">
        <f>+'Import Incentives'!D28</f>
        <v>0.1</v>
      </c>
      <c r="D10" s="254">
        <f>+'Import Incentives'!E28</f>
        <v>0.1</v>
      </c>
      <c r="E10" s="254">
        <f>+'Import Incentives'!F28</f>
        <v>0.1</v>
      </c>
      <c r="F10" s="254">
        <f>+'Import Incentives'!G28</f>
        <v>0.1</v>
      </c>
      <c r="G10" s="254">
        <f>+'Import Incentives'!H28</f>
        <v>0.1</v>
      </c>
      <c r="H10" s="254">
        <f>+'Import Incentives'!I28</f>
        <v>0.1</v>
      </c>
      <c r="I10" s="254">
        <f>+'Import Incentives'!J28</f>
        <v>0.1</v>
      </c>
      <c r="J10" s="254">
        <f>+'Import Incentives'!K28</f>
        <v>0.1</v>
      </c>
      <c r="K10" s="254">
        <f>+'Import Incentives'!L28</f>
        <v>0.1</v>
      </c>
      <c r="L10" s="254">
        <f>+'Import Incentives'!M28</f>
        <v>0.1</v>
      </c>
      <c r="M10" s="254">
        <f>+'Import Incentives'!N28</f>
        <v>0.1</v>
      </c>
      <c r="N10" s="254">
        <f>+'Import Incentives'!O28</f>
        <v>0.1</v>
      </c>
      <c r="O10" s="254">
        <f>+'Import Incentives'!P28</f>
        <v>0.1</v>
      </c>
      <c r="P10" s="254">
        <f>+'Import Incentives'!Q28</f>
        <v>0.1</v>
      </c>
      <c r="Q10" s="254">
        <f>+'Import Incentives'!R28</f>
        <v>0.1</v>
      </c>
      <c r="R10" s="254">
        <f>+'Import Incentives'!S28</f>
        <v>0.1</v>
      </c>
    </row>
    <row r="11" spans="1:18" hidden="1">
      <c r="A11" s="487" t="s">
        <v>627</v>
      </c>
      <c r="B11" s="488"/>
      <c r="C11" s="254">
        <f>+'Import Incentives'!D29</f>
        <v>0.54390000000000005</v>
      </c>
      <c r="D11" s="254">
        <f>+'Import Incentives'!E29</f>
        <v>0.54390000000000005</v>
      </c>
      <c r="E11" s="254">
        <f>+'Import Incentives'!F29</f>
        <v>0.54390000000000005</v>
      </c>
      <c r="F11" s="254">
        <f>+'Import Incentives'!G29</f>
        <v>0.54390000000000005</v>
      </c>
      <c r="G11" s="254">
        <f>+'Import Incentives'!H29</f>
        <v>0.54390000000000005</v>
      </c>
      <c r="H11" s="254">
        <f>+'Import Incentives'!I29</f>
        <v>0.54390000000000005</v>
      </c>
      <c r="I11" s="254">
        <f>+'Import Incentives'!J29</f>
        <v>0.54390000000000005</v>
      </c>
      <c r="J11" s="254">
        <f>+'Import Incentives'!K29</f>
        <v>0.54390000000000005</v>
      </c>
      <c r="K11" s="254">
        <f>+'Import Incentives'!L29</f>
        <v>0.54390000000000005</v>
      </c>
      <c r="L11" s="254">
        <f>+'Import Incentives'!M29</f>
        <v>0.54390000000000005</v>
      </c>
      <c r="M11" s="254">
        <f>+'Import Incentives'!N29</f>
        <v>0.54390000000000005</v>
      </c>
      <c r="N11" s="254">
        <f>+'Import Incentives'!O29</f>
        <v>0.54390000000000005</v>
      </c>
      <c r="O11" s="254">
        <f>+'Import Incentives'!P29</f>
        <v>0.54390000000000005</v>
      </c>
      <c r="P11" s="254">
        <f>+'Import Incentives'!Q29</f>
        <v>0.54390000000000005</v>
      </c>
      <c r="Q11" s="254">
        <f>+'Import Incentives'!R29</f>
        <v>0.54390000000000005</v>
      </c>
      <c r="R11" s="254">
        <f>+'Import Incentives'!S29</f>
        <v>0.54390000000000005</v>
      </c>
    </row>
    <row r="12" spans="1:18" hidden="1">
      <c r="A12" s="392"/>
      <c r="B12" s="393"/>
      <c r="C12" s="327"/>
      <c r="D12" s="327"/>
      <c r="E12" s="327"/>
      <c r="F12" s="327"/>
      <c r="G12" s="327"/>
      <c r="H12" s="327"/>
      <c r="I12" s="327"/>
      <c r="J12" s="327"/>
      <c r="K12" s="327"/>
      <c r="L12" s="327"/>
      <c r="M12" s="327"/>
      <c r="N12" s="327"/>
      <c r="O12" s="327"/>
      <c r="P12" s="327"/>
      <c r="Q12" s="327"/>
      <c r="R12" s="299"/>
    </row>
    <row r="13" spans="1:18" ht="12" hidden="1" customHeight="1">
      <c r="A13" s="392"/>
      <c r="B13" s="393"/>
      <c r="C13" s="276" t="s">
        <v>770</v>
      </c>
      <c r="D13" s="259"/>
      <c r="E13" s="259"/>
      <c r="F13" s="259"/>
      <c r="G13" s="259"/>
      <c r="H13" s="259"/>
      <c r="I13" s="259"/>
      <c r="J13" s="259"/>
      <c r="K13" s="259"/>
      <c r="L13" s="259"/>
      <c r="M13" s="259"/>
      <c r="N13" s="259"/>
      <c r="O13" s="259"/>
      <c r="P13" s="259"/>
      <c r="Q13" s="259"/>
      <c r="R13" s="299"/>
    </row>
    <row r="14" spans="1:18" hidden="1">
      <c r="A14" s="489" t="s">
        <v>2</v>
      </c>
      <c r="B14" s="490"/>
      <c r="C14" s="641">
        <v>491</v>
      </c>
      <c r="D14" s="340">
        <v>494</v>
      </c>
      <c r="E14" s="341">
        <v>451</v>
      </c>
      <c r="F14" s="341">
        <v>452</v>
      </c>
      <c r="G14" s="340">
        <v>453</v>
      </c>
      <c r="H14" s="340">
        <v>454</v>
      </c>
      <c r="I14" s="340">
        <v>455</v>
      </c>
      <c r="J14" s="340">
        <v>456</v>
      </c>
      <c r="K14" s="340">
        <v>457</v>
      </c>
      <c r="L14" s="340">
        <v>458</v>
      </c>
      <c r="M14" s="340">
        <v>459</v>
      </c>
      <c r="N14" s="340">
        <v>461</v>
      </c>
      <c r="O14" s="340">
        <v>462</v>
      </c>
      <c r="P14" s="340">
        <v>463</v>
      </c>
      <c r="Q14" s="340">
        <v>470</v>
      </c>
      <c r="R14" s="340">
        <v>471</v>
      </c>
    </row>
    <row r="15" spans="1:18" hidden="1">
      <c r="A15" s="487" t="s">
        <v>3</v>
      </c>
      <c r="B15" s="488"/>
      <c r="C15" s="260">
        <f>+'Import Incentives'!D33</f>
        <v>1</v>
      </c>
      <c r="D15" s="260">
        <f>+'Import Incentives'!E33</f>
        <v>1</v>
      </c>
      <c r="E15" s="260">
        <f>+'Import Incentives'!F33</f>
        <v>1</v>
      </c>
      <c r="F15" s="260">
        <f>+'Import Incentives'!G33</f>
        <v>1</v>
      </c>
      <c r="G15" s="260">
        <f>+'Import Incentives'!H33</f>
        <v>1</v>
      </c>
      <c r="H15" s="260">
        <f>+'Import Incentives'!I33</f>
        <v>1</v>
      </c>
      <c r="I15" s="260">
        <f>+'Import Incentives'!J33</f>
        <v>1</v>
      </c>
      <c r="J15" s="260">
        <f>+'Import Incentives'!K33</f>
        <v>1</v>
      </c>
      <c r="K15" s="260">
        <f>+'Import Incentives'!L33</f>
        <v>1</v>
      </c>
      <c r="L15" s="260">
        <f>+'Import Incentives'!M33</f>
        <v>1</v>
      </c>
      <c r="M15" s="260">
        <f>+'Import Incentives'!N33</f>
        <v>1</v>
      </c>
      <c r="N15" s="260">
        <f>+'Import Incentives'!O33</f>
        <v>1</v>
      </c>
      <c r="O15" s="260">
        <f>+'Import Incentives'!P33</f>
        <v>1</v>
      </c>
      <c r="P15" s="260">
        <f>+'Import Incentives'!Q33</f>
        <v>1</v>
      </c>
      <c r="Q15" s="260">
        <f>+'Import Incentives'!R33</f>
        <v>1</v>
      </c>
      <c r="R15" s="260">
        <f>+'Import Incentives'!S33</f>
        <v>1</v>
      </c>
    </row>
    <row r="16" spans="1:18" hidden="1">
      <c r="A16" s="487" t="s">
        <v>626</v>
      </c>
      <c r="B16" s="488"/>
      <c r="C16" s="260">
        <f>+'Import Incentives'!D34</f>
        <v>1</v>
      </c>
      <c r="D16" s="260">
        <f>+'Import Incentives'!E34</f>
        <v>1</v>
      </c>
      <c r="E16" s="260">
        <f>+'Import Incentives'!F34</f>
        <v>1</v>
      </c>
      <c r="F16" s="260">
        <f>+'Import Incentives'!G34</f>
        <v>1</v>
      </c>
      <c r="G16" s="260">
        <f>+'Import Incentives'!H34</f>
        <v>1</v>
      </c>
      <c r="H16" s="260">
        <f>+'Import Incentives'!I34</f>
        <v>1</v>
      </c>
      <c r="I16" s="260">
        <f>+'Import Incentives'!J34</f>
        <v>1</v>
      </c>
      <c r="J16" s="260">
        <f>+'Import Incentives'!K34</f>
        <v>1</v>
      </c>
      <c r="K16" s="260">
        <f>+'Import Incentives'!L34</f>
        <v>1</v>
      </c>
      <c r="L16" s="260">
        <f>+'Import Incentives'!M34</f>
        <v>1</v>
      </c>
      <c r="M16" s="260">
        <f>+'Import Incentives'!N34</f>
        <v>1</v>
      </c>
      <c r="N16" s="260">
        <f>+'Import Incentives'!O34</f>
        <v>1</v>
      </c>
      <c r="O16" s="260">
        <f>+'Import Incentives'!P34</f>
        <v>1</v>
      </c>
      <c r="P16" s="260">
        <f>+'Import Incentives'!Q34</f>
        <v>1</v>
      </c>
      <c r="Q16" s="260">
        <f>+'Import Incentives'!R34</f>
        <v>1</v>
      </c>
      <c r="R16" s="260">
        <f>+'Import Incentives'!S34</f>
        <v>1</v>
      </c>
    </row>
    <row r="17" spans="1:21" hidden="1">
      <c r="A17" s="487" t="s">
        <v>4</v>
      </c>
      <c r="B17" s="488"/>
      <c r="C17" s="260">
        <f>+'Import Incentives'!D35</f>
        <v>1</v>
      </c>
      <c r="D17" s="260">
        <f>+'Import Incentives'!E35</f>
        <v>1</v>
      </c>
      <c r="E17" s="260">
        <f>+'Import Incentives'!F35</f>
        <v>1</v>
      </c>
      <c r="F17" s="260">
        <f>+'Import Incentives'!G35</f>
        <v>1</v>
      </c>
      <c r="G17" s="260">
        <f>+'Import Incentives'!H35</f>
        <v>1</v>
      </c>
      <c r="H17" s="260">
        <f>+'Import Incentives'!I35</f>
        <v>1</v>
      </c>
      <c r="I17" s="260">
        <f>+'Import Incentives'!J35</f>
        <v>1</v>
      </c>
      <c r="J17" s="260">
        <f>+'Import Incentives'!K35</f>
        <v>1</v>
      </c>
      <c r="K17" s="260">
        <f>+'Import Incentives'!L35</f>
        <v>1</v>
      </c>
      <c r="L17" s="260">
        <f>+'Import Incentives'!M35</f>
        <v>1</v>
      </c>
      <c r="M17" s="260">
        <f>+'Import Incentives'!N35</f>
        <v>1</v>
      </c>
      <c r="N17" s="260">
        <f>+'Import Incentives'!O35</f>
        <v>1</v>
      </c>
      <c r="O17" s="260">
        <f>+'Import Incentives'!P35</f>
        <v>1</v>
      </c>
      <c r="P17" s="260">
        <f>+'Import Incentives'!Q35</f>
        <v>1</v>
      </c>
      <c r="Q17" s="260">
        <f>+'Import Incentives'!R35</f>
        <v>1</v>
      </c>
      <c r="R17" s="260">
        <f>+'Import Incentives'!S35</f>
        <v>1</v>
      </c>
    </row>
    <row r="18" spans="1:21" hidden="1">
      <c r="A18" s="381"/>
      <c r="B18" s="381"/>
      <c r="C18" s="381"/>
      <c r="D18" s="381"/>
      <c r="E18" s="381"/>
      <c r="F18" s="381"/>
      <c r="G18" s="381"/>
      <c r="H18" s="381"/>
      <c r="I18" s="381"/>
      <c r="J18" s="381"/>
      <c r="K18" s="381"/>
      <c r="L18" s="381"/>
      <c r="M18" s="381"/>
      <c r="N18" s="381"/>
      <c r="O18" s="381"/>
      <c r="P18" s="381"/>
      <c r="Q18" s="381"/>
      <c r="R18" s="299"/>
    </row>
    <row r="19" spans="1:21" hidden="1">
      <c r="A19" s="381"/>
      <c r="B19" s="381"/>
      <c r="C19" s="381"/>
      <c r="D19" s="381"/>
      <c r="E19" s="381"/>
      <c r="F19" s="381"/>
      <c r="G19" s="381"/>
      <c r="H19" s="381"/>
      <c r="I19" s="381"/>
      <c r="J19" s="381"/>
      <c r="K19" s="381"/>
      <c r="L19" s="381"/>
      <c r="M19" s="381"/>
      <c r="N19" s="381"/>
      <c r="O19" s="381"/>
      <c r="P19" s="381"/>
      <c r="Q19" s="381"/>
      <c r="R19" s="299"/>
    </row>
    <row r="20" spans="1:21" hidden="1">
      <c r="A20" s="381"/>
      <c r="B20" s="381"/>
      <c r="C20" s="381"/>
      <c r="D20" s="381"/>
      <c r="E20" s="381"/>
      <c r="F20" s="381"/>
      <c r="G20" s="381"/>
      <c r="H20" s="381"/>
      <c r="I20" s="381"/>
      <c r="J20" s="381"/>
      <c r="K20" s="381"/>
      <c r="L20" s="381"/>
      <c r="M20" s="381"/>
      <c r="N20" s="381"/>
      <c r="O20" s="381"/>
      <c r="P20" s="381"/>
      <c r="Q20" s="381"/>
      <c r="R20" s="299"/>
    </row>
    <row r="21" spans="1:21" hidden="1">
      <c r="A21" s="381"/>
      <c r="B21" s="381"/>
      <c r="C21" s="381"/>
      <c r="D21" s="381"/>
      <c r="E21" s="381"/>
      <c r="F21" s="381"/>
      <c r="G21" s="381"/>
      <c r="H21" s="381"/>
      <c r="I21" s="381"/>
      <c r="J21" s="381"/>
      <c r="K21" s="381"/>
      <c r="L21" s="381"/>
      <c r="M21" s="381"/>
      <c r="N21" s="381"/>
      <c r="O21" s="381"/>
      <c r="P21" s="381"/>
      <c r="Q21" s="381"/>
      <c r="R21" s="299"/>
    </row>
    <row r="22" spans="1:21" hidden="1">
      <c r="A22" s="381"/>
      <c r="B22" s="381"/>
      <c r="C22" s="381"/>
      <c r="D22" s="381"/>
      <c r="E22" s="381"/>
      <c r="F22" s="381"/>
      <c r="G22" s="381"/>
      <c r="H22" s="381"/>
      <c r="I22" s="381"/>
      <c r="J22" s="381"/>
      <c r="K22" s="381"/>
      <c r="L22" s="381"/>
      <c r="M22" s="381"/>
      <c r="N22" s="381"/>
      <c r="O22" s="381"/>
      <c r="P22" s="381"/>
      <c r="Q22" s="381"/>
      <c r="R22" s="299"/>
    </row>
    <row r="23" spans="1:21" hidden="1">
      <c r="A23" s="381"/>
      <c r="B23" s="381"/>
      <c r="C23" s="381"/>
      <c r="D23" s="381"/>
      <c r="E23" s="381"/>
      <c r="F23" s="381"/>
      <c r="G23" s="381"/>
      <c r="H23" s="259"/>
      <c r="I23" s="381"/>
      <c r="J23" s="381"/>
      <c r="K23" s="381"/>
      <c r="L23" s="381"/>
      <c r="M23" s="381"/>
      <c r="N23" s="381"/>
      <c r="O23" s="381"/>
      <c r="P23" s="381"/>
      <c r="Q23" s="381"/>
      <c r="R23" s="299"/>
    </row>
    <row r="24" spans="1:21" hidden="1">
      <c r="A24" s="381"/>
      <c r="B24" s="381"/>
      <c r="C24" s="381"/>
      <c r="D24" s="381"/>
      <c r="E24" s="381"/>
      <c r="F24" s="381"/>
      <c r="G24" s="381"/>
      <c r="H24" s="381"/>
      <c r="I24" s="381"/>
      <c r="J24" s="381"/>
      <c r="K24" s="381"/>
      <c r="L24" s="381"/>
      <c r="M24" s="381"/>
      <c r="N24" s="381"/>
      <c r="O24" s="381"/>
      <c r="P24" s="381"/>
      <c r="Q24" s="381"/>
      <c r="R24" s="299"/>
    </row>
    <row r="25" spans="1:21" hidden="1">
      <c r="A25" s="398"/>
      <c r="B25" s="381"/>
      <c r="C25" s="381"/>
      <c r="D25" s="381"/>
      <c r="E25" s="381"/>
      <c r="F25" s="381"/>
      <c r="G25" s="399"/>
      <c r="H25" s="399"/>
      <c r="I25" s="399"/>
      <c r="J25" s="399"/>
      <c r="K25" s="399"/>
      <c r="L25" s="399"/>
      <c r="M25" s="399"/>
      <c r="N25" s="399"/>
      <c r="O25" s="399"/>
      <c r="P25" s="399"/>
      <c r="Q25" s="381"/>
      <c r="R25" s="299"/>
    </row>
    <row r="26" spans="1:21" ht="15.75">
      <c r="A26" s="299"/>
      <c r="B26" s="400" t="s">
        <v>800</v>
      </c>
      <c r="C26" s="381"/>
      <c r="D26" s="381"/>
      <c r="E26" s="381"/>
      <c r="F26" s="381"/>
      <c r="G26" s="381"/>
      <c r="H26" s="381"/>
      <c r="I26" s="381"/>
      <c r="J26" s="381"/>
      <c r="K26" s="381"/>
      <c r="L26" s="381"/>
      <c r="M26" s="299"/>
      <c r="N26" s="494"/>
      <c r="O26" s="494"/>
      <c r="P26" s="494"/>
      <c r="Q26" s="494" t="s">
        <v>708</v>
      </c>
      <c r="R26" s="299"/>
      <c r="U26" s="694" t="s">
        <v>802</v>
      </c>
    </row>
    <row r="27" spans="1:21" ht="18.75">
      <c r="A27" s="299"/>
      <c r="B27" s="380" t="s">
        <v>771</v>
      </c>
      <c r="C27" s="381"/>
      <c r="D27" s="381"/>
      <c r="E27" s="381"/>
      <c r="F27" s="381"/>
      <c r="G27" s="381"/>
      <c r="H27" s="381"/>
      <c r="I27" s="381"/>
      <c r="J27" s="381"/>
      <c r="K27" s="381"/>
      <c r="L27" s="381"/>
      <c r="M27" s="381"/>
      <c r="N27" s="381"/>
      <c r="O27" s="381"/>
      <c r="P27" s="381"/>
      <c r="Q27" s="381"/>
      <c r="R27" s="299"/>
    </row>
    <row r="28" spans="1:21" ht="11.1" customHeight="1">
      <c r="A28" s="381"/>
      <c r="B28" s="381"/>
      <c r="C28" s="381"/>
      <c r="D28" s="381"/>
      <c r="E28" s="381"/>
      <c r="F28" s="381"/>
      <c r="G28" s="381"/>
      <c r="H28" s="381"/>
      <c r="I28" s="381"/>
      <c r="J28" s="381"/>
      <c r="K28" s="381"/>
      <c r="L28" s="381"/>
      <c r="M28" s="381"/>
      <c r="N28" s="381"/>
      <c r="O28" s="381"/>
      <c r="P28" s="381"/>
      <c r="Q28" s="381"/>
      <c r="R28" s="299"/>
    </row>
    <row r="29" spans="1:21" ht="27" customHeight="1">
      <c r="A29" s="523"/>
      <c r="B29" s="812" t="str">
        <f>"The rates shown are for shipments to the United States, billed to a U.S. UPS account number. "</f>
        <v xml:space="preserve">The rates shown are for shipments to the United States, billed to a U.S. UPS account number. </v>
      </c>
      <c r="C29" s="812"/>
      <c r="D29" s="812"/>
      <c r="E29" s="812"/>
      <c r="F29" s="812"/>
      <c r="G29" s="812"/>
      <c r="H29" s="812"/>
      <c r="I29" s="812"/>
      <c r="J29" s="812"/>
      <c r="K29" s="812"/>
      <c r="L29" s="812"/>
      <c r="M29" s="812"/>
      <c r="N29" s="812"/>
      <c r="O29" s="812"/>
      <c r="P29" s="812"/>
      <c r="Q29" s="812"/>
      <c r="R29" s="812"/>
    </row>
    <row r="30" spans="1:21" ht="11.1" customHeight="1">
      <c r="A30" s="381"/>
      <c r="B30" s="403"/>
      <c r="C30" s="403"/>
      <c r="D30" s="403"/>
      <c r="E30" s="403"/>
      <c r="F30" s="403"/>
      <c r="G30" s="403"/>
      <c r="H30" s="403"/>
      <c r="I30" s="403"/>
      <c r="J30" s="403"/>
      <c r="K30" s="403"/>
      <c r="L30" s="403"/>
      <c r="M30" s="403"/>
      <c r="N30" s="403"/>
      <c r="O30" s="403"/>
      <c r="P30" s="403"/>
      <c r="Q30" s="381"/>
      <c r="R30" s="299"/>
    </row>
    <row r="31" spans="1:21" ht="15.75" thickBot="1">
      <c r="A31" s="404"/>
      <c r="B31" s="404" t="s">
        <v>764</v>
      </c>
      <c r="C31" s="381"/>
      <c r="D31" s="381"/>
      <c r="E31" s="381"/>
      <c r="F31" s="381"/>
      <c r="G31" s="381"/>
      <c r="H31" s="381"/>
      <c r="I31" s="381"/>
      <c r="J31" s="381"/>
      <c r="K31" s="491"/>
      <c r="L31" s="381"/>
      <c r="M31" s="381"/>
      <c r="N31" s="381"/>
      <c r="O31" s="381"/>
      <c r="P31" s="381"/>
      <c r="Q31" s="381"/>
      <c r="R31" s="299"/>
    </row>
    <row r="32" spans="1:21" ht="15.75" thickBot="1">
      <c r="A32" s="381"/>
      <c r="B32" s="406"/>
      <c r="C32" s="815" t="s">
        <v>5</v>
      </c>
      <c r="D32" s="816"/>
      <c r="E32" s="816"/>
      <c r="F32" s="816"/>
      <c r="G32" s="816"/>
      <c r="H32" s="816"/>
      <c r="I32" s="816"/>
      <c r="J32" s="816"/>
      <c r="K32" s="816"/>
      <c r="L32" s="816"/>
      <c r="M32" s="816"/>
      <c r="N32" s="816"/>
      <c r="O32" s="816"/>
      <c r="P32" s="816"/>
      <c r="Q32" s="816"/>
      <c r="R32" s="817"/>
    </row>
    <row r="33" spans="1:18" ht="15.75" thickBot="1">
      <c r="A33" s="381"/>
      <c r="B33" s="410"/>
      <c r="C33" s="637">
        <v>491</v>
      </c>
      <c r="D33" s="415">
        <v>494</v>
      </c>
      <c r="E33" s="493">
        <v>451</v>
      </c>
      <c r="F33" s="415">
        <v>452</v>
      </c>
      <c r="G33" s="493">
        <v>453</v>
      </c>
      <c r="H33" s="415">
        <v>454</v>
      </c>
      <c r="I33" s="493">
        <v>455</v>
      </c>
      <c r="J33" s="415">
        <v>456</v>
      </c>
      <c r="K33" s="493">
        <v>457</v>
      </c>
      <c r="L33" s="415">
        <v>458</v>
      </c>
      <c r="M33" s="493">
        <v>459</v>
      </c>
      <c r="N33" s="415">
        <v>461</v>
      </c>
      <c r="O33" s="493">
        <v>462</v>
      </c>
      <c r="P33" s="415">
        <v>463</v>
      </c>
      <c r="Q33" s="493">
        <v>470</v>
      </c>
      <c r="R33" s="578">
        <v>471</v>
      </c>
    </row>
    <row r="34" spans="1:18" ht="12" customHeight="1">
      <c r="A34" s="381"/>
      <c r="B34" s="417" t="s">
        <v>262</v>
      </c>
      <c r="C34" s="418">
        <f>MAX(((1-C$9)*C245),C245*(1-C15))</f>
        <v>49.274999999999999</v>
      </c>
      <c r="D34" s="419">
        <f t="shared" ref="D34:R34" si="0">MAX(((1-D$9)*D245),D245*(1-D15))</f>
        <v>49.878</v>
      </c>
      <c r="E34" s="420">
        <f t="shared" si="0"/>
        <v>85.599000000000004</v>
      </c>
      <c r="F34" s="419">
        <f t="shared" si="0"/>
        <v>71.918999999999997</v>
      </c>
      <c r="G34" s="420">
        <f t="shared" si="0"/>
        <v>91.566000000000017</v>
      </c>
      <c r="H34" s="419">
        <f t="shared" si="0"/>
        <v>68.679000000000002</v>
      </c>
      <c r="I34" s="420">
        <f t="shared" si="0"/>
        <v>101.00700000000001</v>
      </c>
      <c r="J34" s="419">
        <f t="shared" si="0"/>
        <v>69.408000000000001</v>
      </c>
      <c r="K34" s="420">
        <f t="shared" si="0"/>
        <v>82.611000000000004</v>
      </c>
      <c r="L34" s="419">
        <f t="shared" si="0"/>
        <v>91.466999999999999</v>
      </c>
      <c r="M34" s="420">
        <f t="shared" si="0"/>
        <v>67.959000000000003</v>
      </c>
      <c r="N34" s="419">
        <f t="shared" si="0"/>
        <v>79.083000000000013</v>
      </c>
      <c r="O34" s="420">
        <f t="shared" si="0"/>
        <v>61.92</v>
      </c>
      <c r="P34" s="419">
        <f t="shared" si="0"/>
        <v>68.787000000000006</v>
      </c>
      <c r="Q34" s="420">
        <f t="shared" si="0"/>
        <v>66.366</v>
      </c>
      <c r="R34" s="629">
        <f t="shared" si="0"/>
        <v>63.531000000000006</v>
      </c>
    </row>
    <row r="35" spans="1:18" ht="11.45" customHeight="1">
      <c r="A35" s="381"/>
      <c r="B35" s="417">
        <v>1</v>
      </c>
      <c r="C35" s="425">
        <f>MAX(C$246*(1-C$16),((1-C$10)*C246))</f>
        <v>68.931000000000012</v>
      </c>
      <c r="D35" s="426">
        <f t="shared" ref="D35:R35" si="1">MAX(D$246*(1-D$16),((1-D$10)*D246))</f>
        <v>52.811999999999998</v>
      </c>
      <c r="E35" s="427">
        <f t="shared" si="1"/>
        <v>99.242999999999995</v>
      </c>
      <c r="F35" s="426">
        <f t="shared" si="1"/>
        <v>79.75800000000001</v>
      </c>
      <c r="G35" s="427">
        <f t="shared" si="1"/>
        <v>117.288</v>
      </c>
      <c r="H35" s="426">
        <f t="shared" si="1"/>
        <v>86.13000000000001</v>
      </c>
      <c r="I35" s="427">
        <f t="shared" si="1"/>
        <v>111.078</v>
      </c>
      <c r="J35" s="426">
        <f t="shared" si="1"/>
        <v>79.542000000000002</v>
      </c>
      <c r="K35" s="427">
        <f t="shared" si="1"/>
        <v>104.202</v>
      </c>
      <c r="L35" s="426">
        <f t="shared" si="1"/>
        <v>109.611</v>
      </c>
      <c r="M35" s="427">
        <f t="shared" si="1"/>
        <v>90.612000000000009</v>
      </c>
      <c r="N35" s="426">
        <f t="shared" si="1"/>
        <v>85.707000000000008</v>
      </c>
      <c r="O35" s="427">
        <f t="shared" si="1"/>
        <v>73.512000000000015</v>
      </c>
      <c r="P35" s="426">
        <f t="shared" si="1"/>
        <v>90.612000000000009</v>
      </c>
      <c r="Q35" s="427">
        <f t="shared" si="1"/>
        <v>74.816999999999993</v>
      </c>
      <c r="R35" s="585">
        <f t="shared" si="1"/>
        <v>75.654000000000011</v>
      </c>
    </row>
    <row r="36" spans="1:18" ht="11.45" customHeight="1">
      <c r="A36" s="381"/>
      <c r="B36" s="417">
        <v>2</v>
      </c>
      <c r="C36" s="425">
        <f t="shared" ref="C36:R44" si="2">MAX(C$246*(1-C$16),((1-C$10)*C247))</f>
        <v>71.954999999999998</v>
      </c>
      <c r="D36" s="426">
        <f t="shared" si="2"/>
        <v>53.360999999999997</v>
      </c>
      <c r="E36" s="427">
        <f t="shared" si="2"/>
        <v>100.71000000000001</v>
      </c>
      <c r="F36" s="426">
        <f t="shared" si="2"/>
        <v>81.26100000000001</v>
      </c>
      <c r="G36" s="427">
        <f t="shared" si="2"/>
        <v>119.223</v>
      </c>
      <c r="H36" s="426">
        <f t="shared" si="2"/>
        <v>87.615000000000009</v>
      </c>
      <c r="I36" s="427">
        <f t="shared" si="2"/>
        <v>137.78100000000001</v>
      </c>
      <c r="J36" s="426">
        <f t="shared" si="2"/>
        <v>100.35900000000001</v>
      </c>
      <c r="K36" s="427">
        <f t="shared" si="2"/>
        <v>124.821</v>
      </c>
      <c r="L36" s="426">
        <f t="shared" si="2"/>
        <v>137.988</v>
      </c>
      <c r="M36" s="427">
        <f t="shared" si="2"/>
        <v>93.411000000000001</v>
      </c>
      <c r="N36" s="426">
        <f t="shared" si="2"/>
        <v>105.54299999999999</v>
      </c>
      <c r="O36" s="427">
        <f t="shared" si="2"/>
        <v>81.315000000000012</v>
      </c>
      <c r="P36" s="426">
        <f t="shared" si="2"/>
        <v>100.998</v>
      </c>
      <c r="Q36" s="427">
        <f t="shared" si="2"/>
        <v>78.561000000000007</v>
      </c>
      <c r="R36" s="585">
        <f t="shared" si="2"/>
        <v>92.583000000000013</v>
      </c>
    </row>
    <row r="37" spans="1:18" ht="11.45" customHeight="1">
      <c r="A37" s="381"/>
      <c r="B37" s="417">
        <f t="shared" ref="B37:B44" si="3">B36+1</f>
        <v>3</v>
      </c>
      <c r="C37" s="425">
        <f t="shared" si="2"/>
        <v>99.225000000000009</v>
      </c>
      <c r="D37" s="426">
        <f t="shared" si="2"/>
        <v>74.583000000000013</v>
      </c>
      <c r="E37" s="427">
        <f t="shared" si="2"/>
        <v>151.42500000000001</v>
      </c>
      <c r="F37" s="426">
        <f t="shared" si="2"/>
        <v>129.654</v>
      </c>
      <c r="G37" s="427">
        <f t="shared" si="2"/>
        <v>177.19200000000001</v>
      </c>
      <c r="H37" s="426">
        <f t="shared" si="2"/>
        <v>137.05199999999999</v>
      </c>
      <c r="I37" s="427">
        <f t="shared" si="2"/>
        <v>246.57300000000004</v>
      </c>
      <c r="J37" s="426">
        <f t="shared" si="2"/>
        <v>147.42000000000002</v>
      </c>
      <c r="K37" s="427">
        <f t="shared" si="2"/>
        <v>187.23599999999999</v>
      </c>
      <c r="L37" s="426">
        <f t="shared" si="2"/>
        <v>233.87400000000002</v>
      </c>
      <c r="M37" s="427">
        <f t="shared" si="2"/>
        <v>141.34500000000003</v>
      </c>
      <c r="N37" s="426">
        <f t="shared" si="2"/>
        <v>144.40500000000003</v>
      </c>
      <c r="O37" s="427">
        <f t="shared" si="2"/>
        <v>133.44300000000001</v>
      </c>
      <c r="P37" s="426">
        <f t="shared" si="2"/>
        <v>141.34500000000003</v>
      </c>
      <c r="Q37" s="427">
        <f t="shared" si="2"/>
        <v>115.821</v>
      </c>
      <c r="R37" s="585">
        <f t="shared" si="2"/>
        <v>123.54300000000001</v>
      </c>
    </row>
    <row r="38" spans="1:18" ht="11.45" customHeight="1">
      <c r="A38" s="381"/>
      <c r="B38" s="417">
        <f t="shared" si="3"/>
        <v>4</v>
      </c>
      <c r="C38" s="425">
        <f t="shared" si="2"/>
        <v>109.08</v>
      </c>
      <c r="D38" s="426">
        <f t="shared" si="2"/>
        <v>80.694000000000003</v>
      </c>
      <c r="E38" s="427">
        <f t="shared" si="2"/>
        <v>170.75700000000001</v>
      </c>
      <c r="F38" s="426">
        <f t="shared" si="2"/>
        <v>142.785</v>
      </c>
      <c r="G38" s="427">
        <f t="shared" si="2"/>
        <v>196.542</v>
      </c>
      <c r="H38" s="426">
        <f t="shared" si="2"/>
        <v>154.76400000000001</v>
      </c>
      <c r="I38" s="427">
        <f t="shared" si="2"/>
        <v>284.13</v>
      </c>
      <c r="J38" s="426">
        <f t="shared" si="2"/>
        <v>169.42500000000001</v>
      </c>
      <c r="K38" s="427">
        <f t="shared" si="2"/>
        <v>209.08799999999999</v>
      </c>
      <c r="L38" s="426">
        <f t="shared" si="2"/>
        <v>281.11500000000001</v>
      </c>
      <c r="M38" s="427">
        <f t="shared" si="2"/>
        <v>160.11000000000001</v>
      </c>
      <c r="N38" s="426">
        <f t="shared" si="2"/>
        <v>164.05199999999999</v>
      </c>
      <c r="O38" s="427">
        <f t="shared" si="2"/>
        <v>153.88200000000001</v>
      </c>
      <c r="P38" s="426">
        <f t="shared" si="2"/>
        <v>160.11000000000001</v>
      </c>
      <c r="Q38" s="427">
        <f t="shared" si="2"/>
        <v>131.76000000000002</v>
      </c>
      <c r="R38" s="585">
        <f t="shared" si="2"/>
        <v>144.99</v>
      </c>
    </row>
    <row r="39" spans="1:18" ht="11.45" customHeight="1">
      <c r="A39" s="381"/>
      <c r="B39" s="417">
        <f t="shared" si="3"/>
        <v>5</v>
      </c>
      <c r="C39" s="429">
        <f t="shared" si="2"/>
        <v>119.00699999999999</v>
      </c>
      <c r="D39" s="430">
        <f t="shared" si="2"/>
        <v>87.282000000000011</v>
      </c>
      <c r="E39" s="431">
        <f t="shared" si="2"/>
        <v>190.84500000000003</v>
      </c>
      <c r="F39" s="430">
        <f t="shared" si="2"/>
        <v>155.91600000000003</v>
      </c>
      <c r="G39" s="431">
        <f t="shared" si="2"/>
        <v>215.91</v>
      </c>
      <c r="H39" s="430">
        <f t="shared" si="2"/>
        <v>172.90800000000002</v>
      </c>
      <c r="I39" s="431">
        <f t="shared" si="2"/>
        <v>321.678</v>
      </c>
      <c r="J39" s="430">
        <f t="shared" si="2"/>
        <v>194.16600000000003</v>
      </c>
      <c r="K39" s="431">
        <f t="shared" si="2"/>
        <v>238.10400000000001</v>
      </c>
      <c r="L39" s="430">
        <f t="shared" si="2"/>
        <v>306.95400000000001</v>
      </c>
      <c r="M39" s="431">
        <f t="shared" si="2"/>
        <v>174.80700000000002</v>
      </c>
      <c r="N39" s="430">
        <f t="shared" si="2"/>
        <v>191.11500000000001</v>
      </c>
      <c r="O39" s="431">
        <f t="shared" si="2"/>
        <v>169.05600000000001</v>
      </c>
      <c r="P39" s="430">
        <f t="shared" si="2"/>
        <v>174.80700000000002</v>
      </c>
      <c r="Q39" s="431">
        <f t="shared" si="2"/>
        <v>143.43300000000002</v>
      </c>
      <c r="R39" s="587">
        <f t="shared" si="2"/>
        <v>163.50300000000001</v>
      </c>
    </row>
    <row r="40" spans="1:18" ht="11.45" customHeight="1">
      <c r="A40" s="381"/>
      <c r="B40" s="417">
        <f t="shared" si="3"/>
        <v>6</v>
      </c>
      <c r="C40" s="425">
        <f t="shared" si="2"/>
        <v>128.745</v>
      </c>
      <c r="D40" s="426">
        <f t="shared" si="2"/>
        <v>92.907000000000011</v>
      </c>
      <c r="E40" s="427">
        <f t="shared" si="2"/>
        <v>206.16300000000001</v>
      </c>
      <c r="F40" s="426">
        <f t="shared" si="2"/>
        <v>170.99100000000001</v>
      </c>
      <c r="G40" s="427">
        <f t="shared" si="2"/>
        <v>238.41</v>
      </c>
      <c r="H40" s="426">
        <f t="shared" si="2"/>
        <v>189.66600000000003</v>
      </c>
      <c r="I40" s="427">
        <f t="shared" si="2"/>
        <v>357.59699999999998</v>
      </c>
      <c r="J40" s="426">
        <f t="shared" si="2"/>
        <v>215.34300000000002</v>
      </c>
      <c r="K40" s="427">
        <f t="shared" si="2"/>
        <v>259.78500000000003</v>
      </c>
      <c r="L40" s="426">
        <f t="shared" si="2"/>
        <v>341.21699999999998</v>
      </c>
      <c r="M40" s="427">
        <f t="shared" si="2"/>
        <v>191.70000000000002</v>
      </c>
      <c r="N40" s="426">
        <f t="shared" si="2"/>
        <v>207.018</v>
      </c>
      <c r="O40" s="427">
        <f t="shared" si="2"/>
        <v>186.49799999999999</v>
      </c>
      <c r="P40" s="426">
        <f t="shared" si="2"/>
        <v>191.70000000000002</v>
      </c>
      <c r="Q40" s="427">
        <f t="shared" si="2"/>
        <v>160.79400000000001</v>
      </c>
      <c r="R40" s="585">
        <f t="shared" si="2"/>
        <v>177.57900000000001</v>
      </c>
    </row>
    <row r="41" spans="1:18" ht="11.45" customHeight="1">
      <c r="A41" s="381"/>
      <c r="B41" s="417">
        <f t="shared" si="3"/>
        <v>7</v>
      </c>
      <c r="C41" s="425">
        <f t="shared" si="2"/>
        <v>138.22200000000001</v>
      </c>
      <c r="D41" s="426">
        <f t="shared" si="2"/>
        <v>99.990000000000009</v>
      </c>
      <c r="E41" s="427">
        <f t="shared" si="2"/>
        <v>219.114</v>
      </c>
      <c r="F41" s="426">
        <f t="shared" si="2"/>
        <v>183.96899999999999</v>
      </c>
      <c r="G41" s="427">
        <f t="shared" si="2"/>
        <v>257.05799999999999</v>
      </c>
      <c r="H41" s="426">
        <f t="shared" si="2"/>
        <v>207.441</v>
      </c>
      <c r="I41" s="427">
        <f t="shared" si="2"/>
        <v>394.54200000000003</v>
      </c>
      <c r="J41" s="426">
        <f t="shared" si="2"/>
        <v>234.108</v>
      </c>
      <c r="K41" s="427">
        <f t="shared" si="2"/>
        <v>282.93299999999999</v>
      </c>
      <c r="L41" s="426">
        <f t="shared" si="2"/>
        <v>383.85</v>
      </c>
      <c r="M41" s="427">
        <f t="shared" si="2"/>
        <v>208.02600000000001</v>
      </c>
      <c r="N41" s="426">
        <f t="shared" si="2"/>
        <v>228.06899999999999</v>
      </c>
      <c r="O41" s="427">
        <f t="shared" si="2"/>
        <v>204.07500000000002</v>
      </c>
      <c r="P41" s="426">
        <f t="shared" si="2"/>
        <v>208.02600000000001</v>
      </c>
      <c r="Q41" s="427">
        <f t="shared" si="2"/>
        <v>174.52800000000002</v>
      </c>
      <c r="R41" s="585">
        <f t="shared" si="2"/>
        <v>194.26499999999999</v>
      </c>
    </row>
    <row r="42" spans="1:18" ht="11.45" customHeight="1">
      <c r="A42" s="381"/>
      <c r="B42" s="417">
        <f t="shared" si="3"/>
        <v>8</v>
      </c>
      <c r="C42" s="425">
        <f t="shared" si="2"/>
        <v>147.56400000000002</v>
      </c>
      <c r="D42" s="426">
        <f t="shared" si="2"/>
        <v>103.239</v>
      </c>
      <c r="E42" s="427">
        <f t="shared" si="2"/>
        <v>233.19000000000003</v>
      </c>
      <c r="F42" s="426">
        <f t="shared" si="2"/>
        <v>196.70400000000001</v>
      </c>
      <c r="G42" s="427">
        <f t="shared" si="2"/>
        <v>273.51900000000001</v>
      </c>
      <c r="H42" s="426">
        <f t="shared" si="2"/>
        <v>224.56800000000001</v>
      </c>
      <c r="I42" s="427">
        <f t="shared" si="2"/>
        <v>437.697</v>
      </c>
      <c r="J42" s="426">
        <f t="shared" si="2"/>
        <v>255.51900000000003</v>
      </c>
      <c r="K42" s="427">
        <f t="shared" si="2"/>
        <v>305.47800000000001</v>
      </c>
      <c r="L42" s="426">
        <f t="shared" si="2"/>
        <v>424.92599999999999</v>
      </c>
      <c r="M42" s="427">
        <f t="shared" si="2"/>
        <v>224.721</v>
      </c>
      <c r="N42" s="426">
        <f t="shared" si="2"/>
        <v>243.072</v>
      </c>
      <c r="O42" s="427">
        <f t="shared" si="2"/>
        <v>220.67099999999999</v>
      </c>
      <c r="P42" s="426">
        <f t="shared" si="2"/>
        <v>224.721</v>
      </c>
      <c r="Q42" s="427">
        <f t="shared" si="2"/>
        <v>183.84300000000002</v>
      </c>
      <c r="R42" s="585">
        <f t="shared" si="2"/>
        <v>207.87299999999999</v>
      </c>
    </row>
    <row r="43" spans="1:18" ht="11.45" customHeight="1">
      <c r="A43" s="381"/>
      <c r="B43" s="417">
        <f t="shared" si="3"/>
        <v>9</v>
      </c>
      <c r="C43" s="425">
        <f t="shared" si="2"/>
        <v>156.98700000000002</v>
      </c>
      <c r="D43" s="426">
        <f t="shared" si="2"/>
        <v>108.38700000000001</v>
      </c>
      <c r="E43" s="427">
        <f t="shared" si="2"/>
        <v>243.83700000000002</v>
      </c>
      <c r="F43" s="426">
        <f t="shared" si="2"/>
        <v>209.49300000000002</v>
      </c>
      <c r="G43" s="427">
        <f t="shared" si="2"/>
        <v>292.63500000000005</v>
      </c>
      <c r="H43" s="426">
        <f t="shared" si="2"/>
        <v>242.08200000000002</v>
      </c>
      <c r="I43" s="427">
        <f t="shared" si="2"/>
        <v>465.39000000000004</v>
      </c>
      <c r="J43" s="426">
        <f t="shared" si="2"/>
        <v>274.61700000000002</v>
      </c>
      <c r="K43" s="427">
        <f t="shared" si="2"/>
        <v>324.90000000000003</v>
      </c>
      <c r="L43" s="426">
        <f t="shared" si="2"/>
        <v>461.49299999999999</v>
      </c>
      <c r="M43" s="427">
        <f t="shared" si="2"/>
        <v>242.14500000000001</v>
      </c>
      <c r="N43" s="426">
        <f t="shared" si="2"/>
        <v>262.09800000000001</v>
      </c>
      <c r="O43" s="427">
        <f t="shared" si="2"/>
        <v>237.99600000000001</v>
      </c>
      <c r="P43" s="426">
        <f t="shared" si="2"/>
        <v>242.14500000000001</v>
      </c>
      <c r="Q43" s="427">
        <f t="shared" si="2"/>
        <v>197.59500000000003</v>
      </c>
      <c r="R43" s="585">
        <f t="shared" si="2"/>
        <v>224.77500000000001</v>
      </c>
    </row>
    <row r="44" spans="1:18" ht="11.45" customHeight="1" thickBot="1">
      <c r="A44" s="381"/>
      <c r="B44" s="433">
        <f t="shared" si="3"/>
        <v>10</v>
      </c>
      <c r="C44" s="434">
        <f t="shared" si="2"/>
        <v>166.41900000000001</v>
      </c>
      <c r="D44" s="435">
        <f t="shared" si="2"/>
        <v>112.374</v>
      </c>
      <c r="E44" s="436">
        <f t="shared" si="2"/>
        <v>250.767</v>
      </c>
      <c r="F44" s="435">
        <f t="shared" si="2"/>
        <v>222.25500000000002</v>
      </c>
      <c r="G44" s="436">
        <f t="shared" si="2"/>
        <v>310.18500000000006</v>
      </c>
      <c r="H44" s="435">
        <f t="shared" si="2"/>
        <v>248.36399999999998</v>
      </c>
      <c r="I44" s="436">
        <f t="shared" si="2"/>
        <v>484.36200000000008</v>
      </c>
      <c r="J44" s="435">
        <f t="shared" si="2"/>
        <v>285.45300000000003</v>
      </c>
      <c r="K44" s="436">
        <f t="shared" si="2"/>
        <v>348.39000000000004</v>
      </c>
      <c r="L44" s="435">
        <f t="shared" si="2"/>
        <v>501.39000000000004</v>
      </c>
      <c r="M44" s="436">
        <f t="shared" si="2"/>
        <v>250.23600000000002</v>
      </c>
      <c r="N44" s="435">
        <f t="shared" si="2"/>
        <v>276.89400000000001</v>
      </c>
      <c r="O44" s="436">
        <f t="shared" si="2"/>
        <v>249.11100000000002</v>
      </c>
      <c r="P44" s="435">
        <f t="shared" si="2"/>
        <v>250.23600000000002</v>
      </c>
      <c r="Q44" s="436">
        <f t="shared" si="2"/>
        <v>211.536</v>
      </c>
      <c r="R44" s="588">
        <f t="shared" si="2"/>
        <v>225.15300000000002</v>
      </c>
    </row>
    <row r="45" spans="1:18" ht="11.1" customHeight="1">
      <c r="A45" s="381"/>
      <c r="B45" s="642"/>
      <c r="C45" s="451"/>
      <c r="D45" s="451"/>
      <c r="E45" s="451"/>
      <c r="F45" s="451"/>
      <c r="G45" s="451"/>
      <c r="H45" s="451"/>
      <c r="I45" s="451"/>
      <c r="J45" s="451"/>
      <c r="K45" s="451"/>
      <c r="L45" s="451"/>
      <c r="M45" s="451"/>
      <c r="N45" s="451"/>
      <c r="O45" s="451"/>
      <c r="P45" s="451"/>
      <c r="Q45" s="451"/>
      <c r="R45" s="451"/>
    </row>
    <row r="46" spans="1:18" ht="12.75" customHeight="1" thickBot="1">
      <c r="A46" s="381"/>
      <c r="B46" s="438" t="s">
        <v>765</v>
      </c>
      <c r="C46" s="405"/>
      <c r="D46" s="439"/>
      <c r="E46" s="381"/>
      <c r="F46" s="405"/>
      <c r="G46" s="381"/>
      <c r="H46" s="381"/>
      <c r="I46" s="381"/>
      <c r="J46" s="381"/>
      <c r="K46" s="381"/>
      <c r="L46" s="381"/>
      <c r="M46" s="381"/>
      <c r="N46" s="381"/>
      <c r="O46" s="381"/>
      <c r="P46" s="381"/>
      <c r="Q46" s="381"/>
      <c r="R46" s="299"/>
    </row>
    <row r="47" spans="1:18" ht="15.75" thickBot="1">
      <c r="A47" s="439"/>
      <c r="B47" s="440"/>
      <c r="C47" s="839" t="s">
        <v>5</v>
      </c>
      <c r="D47" s="840"/>
      <c r="E47" s="840"/>
      <c r="F47" s="840"/>
      <c r="G47" s="840"/>
      <c r="H47" s="840"/>
      <c r="I47" s="840"/>
      <c r="J47" s="840"/>
      <c r="K47" s="840"/>
      <c r="L47" s="840"/>
      <c r="M47" s="840"/>
      <c r="N47" s="840"/>
      <c r="O47" s="840"/>
      <c r="P47" s="840"/>
      <c r="Q47" s="840"/>
      <c r="R47" s="841"/>
    </row>
    <row r="48" spans="1:18" ht="15.75" thickBot="1">
      <c r="A48" s="439"/>
      <c r="B48" s="410"/>
      <c r="C48" s="643">
        <v>491</v>
      </c>
      <c r="D48" s="644">
        <v>494</v>
      </c>
      <c r="E48" s="645">
        <v>451</v>
      </c>
      <c r="F48" s="644">
        <v>452</v>
      </c>
      <c r="G48" s="645">
        <v>453</v>
      </c>
      <c r="H48" s="644">
        <v>454</v>
      </c>
      <c r="I48" s="645">
        <v>455</v>
      </c>
      <c r="J48" s="644">
        <v>456</v>
      </c>
      <c r="K48" s="645">
        <v>457</v>
      </c>
      <c r="L48" s="644">
        <v>458</v>
      </c>
      <c r="M48" s="645">
        <v>459</v>
      </c>
      <c r="N48" s="644">
        <v>461</v>
      </c>
      <c r="O48" s="645">
        <v>462</v>
      </c>
      <c r="P48" s="644">
        <v>463</v>
      </c>
      <c r="Q48" s="645">
        <v>470</v>
      </c>
      <c r="R48" s="646">
        <v>471</v>
      </c>
    </row>
    <row r="49" spans="1:18" ht="12" customHeight="1">
      <c r="A49" s="439"/>
      <c r="B49" s="417">
        <v>1</v>
      </c>
      <c r="C49" s="443">
        <f>MAX(C$153*(1-C$17),((1-C$11)*C153))</f>
        <v>41.286171999999993</v>
      </c>
      <c r="D49" s="442">
        <f t="shared" ref="D49:R49" si="4">MAX(D$153*(1-D$17),((1-D$11)*D153))</f>
        <v>31.448094999999999</v>
      </c>
      <c r="E49" s="443">
        <f t="shared" si="4"/>
        <v>72.191507999999999</v>
      </c>
      <c r="F49" s="442">
        <f t="shared" si="4"/>
        <v>49.911023</v>
      </c>
      <c r="G49" s="443">
        <f t="shared" si="4"/>
        <v>78.932665999999998</v>
      </c>
      <c r="H49" s="442">
        <f t="shared" si="4"/>
        <v>59.174413999999999</v>
      </c>
      <c r="I49" s="443">
        <f t="shared" si="4"/>
        <v>88.811791999999983</v>
      </c>
      <c r="J49" s="442">
        <f t="shared" si="4"/>
        <v>55.831200999999993</v>
      </c>
      <c r="K49" s="443">
        <f t="shared" si="4"/>
        <v>75.133352999999985</v>
      </c>
      <c r="L49" s="442">
        <f t="shared" si="4"/>
        <v>84.232547999999994</v>
      </c>
      <c r="M49" s="443">
        <f t="shared" si="4"/>
        <v>57.970309999999998</v>
      </c>
      <c r="N49" s="442">
        <f t="shared" si="4"/>
        <v>62.882506999999997</v>
      </c>
      <c r="O49" s="443">
        <f t="shared" si="4"/>
        <v>54.148191999999995</v>
      </c>
      <c r="P49" s="442">
        <f t="shared" si="4"/>
        <v>59.534732999999996</v>
      </c>
      <c r="Q49" s="443">
        <f t="shared" si="4"/>
        <v>45.664731999999994</v>
      </c>
      <c r="R49" s="634">
        <f t="shared" si="4"/>
        <v>47.922426999999999</v>
      </c>
    </row>
    <row r="50" spans="1:18" ht="11.45" customHeight="1">
      <c r="A50" s="439"/>
      <c r="B50" s="417">
        <f t="shared" ref="B50:B88" si="5">+B49+1</f>
        <v>2</v>
      </c>
      <c r="C50" s="427">
        <f t="shared" ref="C50:R65" si="6">MAX(C$153*(1-C$17),((1-C$11)*C154))</f>
        <v>46.763932999999994</v>
      </c>
      <c r="D50" s="426">
        <f t="shared" si="6"/>
        <v>35.247408</v>
      </c>
      <c r="E50" s="427">
        <f t="shared" si="6"/>
        <v>82.376221000000001</v>
      </c>
      <c r="F50" s="426">
        <f t="shared" si="6"/>
        <v>59.799270999999997</v>
      </c>
      <c r="G50" s="427">
        <f t="shared" si="6"/>
        <v>90.234823999999989</v>
      </c>
      <c r="H50" s="426">
        <f t="shared" si="6"/>
        <v>69.956617999999992</v>
      </c>
      <c r="I50" s="427">
        <f t="shared" si="6"/>
        <v>106.19376299999999</v>
      </c>
      <c r="J50" s="426">
        <f t="shared" si="6"/>
        <v>67.033016999999987</v>
      </c>
      <c r="K50" s="427">
        <f t="shared" si="6"/>
        <v>87.429808999999992</v>
      </c>
      <c r="L50" s="426">
        <f t="shared" si="6"/>
        <v>101.422957</v>
      </c>
      <c r="M50" s="427">
        <f t="shared" si="6"/>
        <v>68.068364000000003</v>
      </c>
      <c r="N50" s="426">
        <f t="shared" si="6"/>
        <v>74.129932999999994</v>
      </c>
      <c r="O50" s="427">
        <f t="shared" si="6"/>
        <v>61.91557499999999</v>
      </c>
      <c r="P50" s="426">
        <f t="shared" si="6"/>
        <v>68.068364000000003</v>
      </c>
      <c r="Q50" s="427">
        <f t="shared" si="6"/>
        <v>54.34887599999999</v>
      </c>
      <c r="R50" s="585">
        <f t="shared" si="6"/>
        <v>56.944085000000001</v>
      </c>
    </row>
    <row r="51" spans="1:18" ht="11.45" customHeight="1">
      <c r="A51" s="439"/>
      <c r="B51" s="417">
        <f t="shared" si="5"/>
        <v>3</v>
      </c>
      <c r="C51" s="427">
        <f t="shared" si="6"/>
        <v>52.136790999999995</v>
      </c>
      <c r="D51" s="426">
        <f t="shared" si="6"/>
        <v>39.388795999999992</v>
      </c>
      <c r="E51" s="427">
        <f t="shared" si="6"/>
        <v>90.399019999999993</v>
      </c>
      <c r="F51" s="426">
        <f t="shared" si="6"/>
        <v>66.786722999999995</v>
      </c>
      <c r="G51" s="427">
        <f t="shared" si="6"/>
        <v>99.571190999999985</v>
      </c>
      <c r="H51" s="426">
        <f t="shared" si="6"/>
        <v>80.861968999999988</v>
      </c>
      <c r="I51" s="427">
        <f t="shared" si="6"/>
        <v>128.77071299999997</v>
      </c>
      <c r="J51" s="426">
        <f t="shared" si="6"/>
        <v>76.989679999999993</v>
      </c>
      <c r="K51" s="427">
        <f t="shared" si="6"/>
        <v>104.269021</v>
      </c>
      <c r="L51" s="426">
        <f t="shared" si="6"/>
        <v>124.63844699999999</v>
      </c>
      <c r="M51" s="427">
        <f t="shared" si="6"/>
        <v>77.869952999999981</v>
      </c>
      <c r="N51" s="426">
        <f t="shared" si="6"/>
        <v>83.657861999999994</v>
      </c>
      <c r="O51" s="427">
        <f t="shared" si="6"/>
        <v>70.503937999999991</v>
      </c>
      <c r="P51" s="426">
        <f t="shared" si="6"/>
        <v>77.869952999999981</v>
      </c>
      <c r="Q51" s="427">
        <f t="shared" si="6"/>
        <v>61.258790999999995</v>
      </c>
      <c r="R51" s="585">
        <f t="shared" si="6"/>
        <v>65.204055999999994</v>
      </c>
    </row>
    <row r="52" spans="1:18" ht="11.45" customHeight="1">
      <c r="A52" s="439"/>
      <c r="B52" s="417">
        <f t="shared" si="5"/>
        <v>4</v>
      </c>
      <c r="C52" s="427">
        <f t="shared" si="6"/>
        <v>57.313525999999989</v>
      </c>
      <c r="D52" s="426">
        <f t="shared" si="6"/>
        <v>42.613422999999997</v>
      </c>
      <c r="E52" s="427">
        <f t="shared" si="6"/>
        <v>101.21771199999999</v>
      </c>
      <c r="F52" s="426">
        <f t="shared" si="6"/>
        <v>73.682954999999993</v>
      </c>
      <c r="G52" s="427">
        <f t="shared" si="6"/>
        <v>114.143586</v>
      </c>
      <c r="H52" s="426">
        <f t="shared" si="6"/>
        <v>91.584879999999998</v>
      </c>
      <c r="I52" s="427">
        <f t="shared" si="6"/>
        <v>148.588258</v>
      </c>
      <c r="J52" s="426">
        <f t="shared" si="6"/>
        <v>88.456033999999988</v>
      </c>
      <c r="K52" s="427">
        <f t="shared" si="6"/>
        <v>119.57573699999999</v>
      </c>
      <c r="L52" s="426">
        <f t="shared" si="6"/>
        <v>143.82657399999999</v>
      </c>
      <c r="M52" s="427">
        <f t="shared" si="6"/>
        <v>86.088874999999987</v>
      </c>
      <c r="N52" s="426">
        <f t="shared" si="6"/>
        <v>93.181229999999999</v>
      </c>
      <c r="O52" s="427">
        <f t="shared" si="6"/>
        <v>78.736542999999983</v>
      </c>
      <c r="P52" s="426">
        <f t="shared" si="6"/>
        <v>86.088874999999987</v>
      </c>
      <c r="Q52" s="427">
        <f t="shared" si="6"/>
        <v>67.507360999999989</v>
      </c>
      <c r="R52" s="585">
        <f t="shared" si="6"/>
        <v>74.075200999999993</v>
      </c>
    </row>
    <row r="53" spans="1:18" ht="11.45" customHeight="1">
      <c r="A53" s="439"/>
      <c r="B53" s="448">
        <f t="shared" si="5"/>
        <v>5</v>
      </c>
      <c r="C53" s="431">
        <f t="shared" si="6"/>
        <v>62.535871</v>
      </c>
      <c r="D53" s="430">
        <f t="shared" si="6"/>
        <v>46.098026999999995</v>
      </c>
      <c r="E53" s="431">
        <f t="shared" si="6"/>
        <v>109.82888</v>
      </c>
      <c r="F53" s="430">
        <f t="shared" si="6"/>
        <v>80.711455999999998</v>
      </c>
      <c r="G53" s="431">
        <f t="shared" si="6"/>
        <v>123.29751299999998</v>
      </c>
      <c r="H53" s="430">
        <f t="shared" si="6"/>
        <v>101.99308199999999</v>
      </c>
      <c r="I53" s="431">
        <f t="shared" si="6"/>
        <v>168.15038699999999</v>
      </c>
      <c r="J53" s="430">
        <f t="shared" si="6"/>
        <v>100.624782</v>
      </c>
      <c r="K53" s="431">
        <f t="shared" si="6"/>
        <v>131.657826</v>
      </c>
      <c r="L53" s="430">
        <f t="shared" si="6"/>
        <v>161.28608199999999</v>
      </c>
      <c r="M53" s="431">
        <f t="shared" si="6"/>
        <v>93.774159999999981</v>
      </c>
      <c r="N53" s="430">
        <f t="shared" si="6"/>
        <v>102.13903399999998</v>
      </c>
      <c r="O53" s="431">
        <f t="shared" si="6"/>
        <v>86.57690199999999</v>
      </c>
      <c r="P53" s="430">
        <f t="shared" si="6"/>
        <v>93.774159999999981</v>
      </c>
      <c r="Q53" s="431">
        <f t="shared" si="6"/>
        <v>74.481129999999993</v>
      </c>
      <c r="R53" s="587">
        <f t="shared" si="6"/>
        <v>84.177815999999993</v>
      </c>
    </row>
    <row r="54" spans="1:18" ht="11.45" customHeight="1">
      <c r="A54" s="439"/>
      <c r="B54" s="417">
        <f t="shared" si="5"/>
        <v>6</v>
      </c>
      <c r="C54" s="427">
        <f t="shared" si="6"/>
        <v>67.648751999999988</v>
      </c>
      <c r="D54" s="426">
        <f t="shared" si="6"/>
        <v>49.071798999999999</v>
      </c>
      <c r="E54" s="427">
        <f t="shared" si="6"/>
        <v>116.98052799999999</v>
      </c>
      <c r="F54" s="426">
        <f t="shared" si="6"/>
        <v>87.115099999999984</v>
      </c>
      <c r="G54" s="427">
        <f t="shared" si="6"/>
        <v>131.19260399999999</v>
      </c>
      <c r="H54" s="426">
        <f t="shared" si="6"/>
        <v>112.33743</v>
      </c>
      <c r="I54" s="427">
        <f t="shared" si="6"/>
        <v>187.00556099999997</v>
      </c>
      <c r="J54" s="426">
        <f t="shared" si="6"/>
        <v>111.54381599999999</v>
      </c>
      <c r="K54" s="427">
        <f t="shared" si="6"/>
        <v>142.53581099999997</v>
      </c>
      <c r="L54" s="426">
        <f t="shared" si="6"/>
        <v>179.28834899999998</v>
      </c>
      <c r="M54" s="427">
        <f t="shared" si="6"/>
        <v>102.29866899999999</v>
      </c>
      <c r="N54" s="426">
        <f t="shared" si="6"/>
        <v>108.18692</v>
      </c>
      <c r="O54" s="427">
        <f t="shared" si="6"/>
        <v>95.543828000000005</v>
      </c>
      <c r="P54" s="426">
        <f t="shared" si="6"/>
        <v>102.29866899999999</v>
      </c>
      <c r="Q54" s="427">
        <f t="shared" si="6"/>
        <v>82.923540999999986</v>
      </c>
      <c r="R54" s="585">
        <f t="shared" si="6"/>
        <v>91.133340999999987</v>
      </c>
    </row>
    <row r="55" spans="1:18" ht="11.45" customHeight="1">
      <c r="A55" s="439"/>
      <c r="B55" s="417">
        <f t="shared" si="5"/>
        <v>7</v>
      </c>
      <c r="C55" s="427">
        <f t="shared" si="6"/>
        <v>72.629363999999995</v>
      </c>
      <c r="D55" s="426">
        <f t="shared" si="6"/>
        <v>52.570085999999996</v>
      </c>
      <c r="E55" s="427">
        <f t="shared" si="6"/>
        <v>123.54380699999999</v>
      </c>
      <c r="F55" s="426">
        <f t="shared" si="6"/>
        <v>93.723988999999989</v>
      </c>
      <c r="G55" s="427">
        <f t="shared" si="6"/>
        <v>139.09225599999996</v>
      </c>
      <c r="H55" s="426">
        <f t="shared" si="6"/>
        <v>122.74563199999999</v>
      </c>
      <c r="I55" s="427">
        <f t="shared" si="6"/>
        <v>206.32595699999999</v>
      </c>
      <c r="J55" s="426">
        <f t="shared" si="6"/>
        <v>122.449167</v>
      </c>
      <c r="K55" s="427">
        <f t="shared" si="6"/>
        <v>153.46852799999999</v>
      </c>
      <c r="L55" s="426">
        <f t="shared" si="6"/>
        <v>201.69654199999999</v>
      </c>
      <c r="M55" s="427">
        <f t="shared" si="6"/>
        <v>109.11736399999999</v>
      </c>
      <c r="N55" s="426">
        <f t="shared" si="6"/>
        <v>118.72282999999999</v>
      </c>
      <c r="O55" s="427">
        <f t="shared" si="6"/>
        <v>104.22341099999998</v>
      </c>
      <c r="P55" s="426">
        <f t="shared" si="6"/>
        <v>109.11736399999999</v>
      </c>
      <c r="Q55" s="427">
        <f t="shared" si="6"/>
        <v>88.711449999999985</v>
      </c>
      <c r="R55" s="585">
        <f t="shared" si="6"/>
        <v>99.726264999999998</v>
      </c>
    </row>
    <row r="56" spans="1:18" ht="11.45" customHeight="1">
      <c r="A56" s="439"/>
      <c r="B56" s="417">
        <f t="shared" si="5"/>
        <v>8</v>
      </c>
      <c r="C56" s="427">
        <f t="shared" si="6"/>
        <v>77.536999999999992</v>
      </c>
      <c r="D56" s="426">
        <f t="shared" si="6"/>
        <v>54.522193999999999</v>
      </c>
      <c r="E56" s="427">
        <f t="shared" si="6"/>
        <v>129.99762199999998</v>
      </c>
      <c r="F56" s="426">
        <f t="shared" si="6"/>
        <v>100.20973099999999</v>
      </c>
      <c r="G56" s="427">
        <f t="shared" si="6"/>
        <v>149.80148399999999</v>
      </c>
      <c r="H56" s="426">
        <f t="shared" si="6"/>
        <v>131.548362</v>
      </c>
      <c r="I56" s="427">
        <f t="shared" si="6"/>
        <v>226.57223599999998</v>
      </c>
      <c r="J56" s="426">
        <f t="shared" si="6"/>
        <v>132.21882899999997</v>
      </c>
      <c r="K56" s="427">
        <f t="shared" si="6"/>
        <v>165.13556599999998</v>
      </c>
      <c r="L56" s="426">
        <f t="shared" si="6"/>
        <v>217.04430699999998</v>
      </c>
      <c r="M56" s="427">
        <f t="shared" si="6"/>
        <v>116.12305999999998</v>
      </c>
      <c r="N56" s="426">
        <f t="shared" si="6"/>
        <v>129.56888799999999</v>
      </c>
      <c r="O56" s="427">
        <f t="shared" si="6"/>
        <v>112.90299399999998</v>
      </c>
      <c r="P56" s="426">
        <f t="shared" si="6"/>
        <v>116.12305999999998</v>
      </c>
      <c r="Q56" s="427">
        <f t="shared" si="6"/>
        <v>93.619085999999982</v>
      </c>
      <c r="R56" s="585">
        <f t="shared" si="6"/>
        <v>106.87335199999998</v>
      </c>
    </row>
    <row r="57" spans="1:18" ht="11.45" customHeight="1">
      <c r="A57" s="439"/>
      <c r="B57" s="417">
        <f t="shared" si="5"/>
        <v>9</v>
      </c>
      <c r="C57" s="427">
        <f t="shared" si="6"/>
        <v>82.344293999999991</v>
      </c>
      <c r="D57" s="426">
        <f t="shared" si="6"/>
        <v>57.240549999999992</v>
      </c>
      <c r="E57" s="427">
        <f t="shared" si="6"/>
        <v>135.79465299999998</v>
      </c>
      <c r="F57" s="426">
        <f t="shared" si="6"/>
        <v>106.73196099999998</v>
      </c>
      <c r="G57" s="427">
        <f t="shared" si="6"/>
        <v>159.425194</v>
      </c>
      <c r="H57" s="426">
        <f t="shared" si="6"/>
        <v>140.40126299999997</v>
      </c>
      <c r="I57" s="427">
        <f t="shared" si="6"/>
        <v>243.37495999999999</v>
      </c>
      <c r="J57" s="426">
        <f t="shared" si="6"/>
        <v>142.09795499999998</v>
      </c>
      <c r="K57" s="427">
        <f t="shared" si="6"/>
        <v>176.06828300000001</v>
      </c>
      <c r="L57" s="426">
        <f t="shared" si="6"/>
        <v>239.84018499999999</v>
      </c>
      <c r="M57" s="427">
        <f t="shared" si="6"/>
        <v>124.72054499999999</v>
      </c>
      <c r="N57" s="426">
        <f t="shared" si="6"/>
        <v>137.78324900000001</v>
      </c>
      <c r="O57" s="427">
        <f t="shared" si="6"/>
        <v>121.68747999999999</v>
      </c>
      <c r="P57" s="426">
        <f t="shared" si="6"/>
        <v>124.72054499999999</v>
      </c>
      <c r="Q57" s="427">
        <f t="shared" si="6"/>
        <v>101.632763</v>
      </c>
      <c r="R57" s="585">
        <f t="shared" si="6"/>
        <v>115.33400699999999</v>
      </c>
    </row>
    <row r="58" spans="1:18" ht="11.45" customHeight="1">
      <c r="A58" s="439"/>
      <c r="B58" s="448">
        <f t="shared" si="5"/>
        <v>10</v>
      </c>
      <c r="C58" s="431">
        <f t="shared" si="6"/>
        <v>87.448053000000002</v>
      </c>
      <c r="D58" s="430">
        <f t="shared" si="6"/>
        <v>59.165291999999994</v>
      </c>
      <c r="E58" s="431">
        <f t="shared" si="6"/>
        <v>138.72737599999999</v>
      </c>
      <c r="F58" s="430">
        <f t="shared" si="6"/>
        <v>113.231386</v>
      </c>
      <c r="G58" s="431">
        <f t="shared" si="6"/>
        <v>169.58254099999999</v>
      </c>
      <c r="H58" s="430">
        <f t="shared" si="6"/>
        <v>141.327146</v>
      </c>
      <c r="I58" s="431">
        <f t="shared" si="6"/>
        <v>247.20163899999997</v>
      </c>
      <c r="J58" s="430">
        <f t="shared" si="6"/>
        <v>147.70798500000001</v>
      </c>
      <c r="K58" s="431">
        <f t="shared" si="6"/>
        <v>188.040908</v>
      </c>
      <c r="L58" s="430">
        <f t="shared" si="6"/>
        <v>263.46160399999997</v>
      </c>
      <c r="M58" s="431">
        <f t="shared" si="6"/>
        <v>128.547224</v>
      </c>
      <c r="N58" s="430">
        <f t="shared" si="6"/>
        <v>143.99989199999999</v>
      </c>
      <c r="O58" s="431">
        <f t="shared" si="6"/>
        <v>128.52441899999999</v>
      </c>
      <c r="P58" s="430">
        <f t="shared" si="6"/>
        <v>128.547224</v>
      </c>
      <c r="Q58" s="431">
        <f t="shared" si="6"/>
        <v>107.29752499999999</v>
      </c>
      <c r="R58" s="587">
        <f t="shared" si="6"/>
        <v>115.78098499999999</v>
      </c>
    </row>
    <row r="59" spans="1:18" ht="11.45" customHeight="1">
      <c r="A59" s="439"/>
      <c r="B59" s="417">
        <f t="shared" si="5"/>
        <v>11</v>
      </c>
      <c r="C59" s="427">
        <f t="shared" si="6"/>
        <v>92.113955999999988</v>
      </c>
      <c r="D59" s="426">
        <f t="shared" si="6"/>
        <v>59.562098999999996</v>
      </c>
      <c r="E59" s="427">
        <f t="shared" si="6"/>
        <v>139.73991799999999</v>
      </c>
      <c r="F59" s="426">
        <f t="shared" si="6"/>
        <v>115.07859099999999</v>
      </c>
      <c r="G59" s="427">
        <f t="shared" si="6"/>
        <v>173.77866099999997</v>
      </c>
      <c r="H59" s="426">
        <f t="shared" si="6"/>
        <v>143.41608399999998</v>
      </c>
      <c r="I59" s="427">
        <f t="shared" si="6"/>
        <v>251.67141899999996</v>
      </c>
      <c r="J59" s="426">
        <f t="shared" si="6"/>
        <v>149.03523599999997</v>
      </c>
      <c r="K59" s="427">
        <f t="shared" si="6"/>
        <v>198.33964599999999</v>
      </c>
      <c r="L59" s="426">
        <f t="shared" si="6"/>
        <v>264.20960799999995</v>
      </c>
      <c r="M59" s="427">
        <f t="shared" si="6"/>
        <v>128.76615199999998</v>
      </c>
      <c r="N59" s="426">
        <f t="shared" si="6"/>
        <v>146.202855</v>
      </c>
      <c r="O59" s="427">
        <f t="shared" si="6"/>
        <v>130.64984499999997</v>
      </c>
      <c r="P59" s="426">
        <f t="shared" si="6"/>
        <v>130.19830599999997</v>
      </c>
      <c r="Q59" s="427">
        <f t="shared" si="6"/>
        <v>108.22340799999999</v>
      </c>
      <c r="R59" s="585">
        <f t="shared" si="6"/>
        <v>116.00903499999998</v>
      </c>
    </row>
    <row r="60" spans="1:18" ht="11.45" customHeight="1">
      <c r="A60" s="439"/>
      <c r="B60" s="417">
        <f t="shared" si="5"/>
        <v>12</v>
      </c>
      <c r="C60" s="427">
        <f t="shared" si="6"/>
        <v>93.030716999999996</v>
      </c>
      <c r="D60" s="426">
        <f t="shared" si="6"/>
        <v>60.100296999999998</v>
      </c>
      <c r="E60" s="427">
        <f t="shared" si="6"/>
        <v>140.82087499999997</v>
      </c>
      <c r="F60" s="426">
        <f t="shared" si="6"/>
        <v>115.926937</v>
      </c>
      <c r="G60" s="427">
        <f t="shared" si="6"/>
        <v>175.13783899999999</v>
      </c>
      <c r="H60" s="426">
        <f t="shared" si="6"/>
        <v>147.14698199999998</v>
      </c>
      <c r="I60" s="427">
        <f t="shared" si="6"/>
        <v>256.43310299999996</v>
      </c>
      <c r="J60" s="426">
        <f t="shared" si="6"/>
        <v>150.28494999999998</v>
      </c>
      <c r="K60" s="427">
        <f t="shared" si="6"/>
        <v>204.69767999999999</v>
      </c>
      <c r="L60" s="426">
        <f t="shared" si="6"/>
        <v>266.31222899999995</v>
      </c>
      <c r="M60" s="427">
        <f t="shared" si="6"/>
        <v>132.07743799999997</v>
      </c>
      <c r="N60" s="426">
        <f t="shared" si="6"/>
        <v>148.80262499999998</v>
      </c>
      <c r="O60" s="427">
        <f t="shared" si="6"/>
        <v>135.58484699999997</v>
      </c>
      <c r="P60" s="426">
        <f t="shared" si="6"/>
        <v>134.572305</v>
      </c>
      <c r="Q60" s="427">
        <f t="shared" si="6"/>
        <v>111.53013299999999</v>
      </c>
      <c r="R60" s="585">
        <f t="shared" si="6"/>
        <v>119.55293199999998</v>
      </c>
    </row>
    <row r="61" spans="1:18" ht="11.45" customHeight="1">
      <c r="A61" s="439"/>
      <c r="B61" s="417">
        <f t="shared" si="5"/>
        <v>13</v>
      </c>
      <c r="C61" s="427">
        <f t="shared" si="6"/>
        <v>99.192627999999999</v>
      </c>
      <c r="D61" s="426">
        <f t="shared" si="6"/>
        <v>69.085466999999994</v>
      </c>
      <c r="E61" s="427">
        <f t="shared" si="6"/>
        <v>161.62359599999999</v>
      </c>
      <c r="F61" s="426">
        <f t="shared" si="6"/>
        <v>132.98507699999999</v>
      </c>
      <c r="G61" s="427">
        <f t="shared" si="6"/>
        <v>202.23930099999998</v>
      </c>
      <c r="H61" s="426">
        <f t="shared" si="6"/>
        <v>173.71024599999998</v>
      </c>
      <c r="I61" s="427">
        <f t="shared" si="6"/>
        <v>307.01003199999997</v>
      </c>
      <c r="J61" s="426">
        <f t="shared" si="6"/>
        <v>174.49929900000001</v>
      </c>
      <c r="K61" s="427">
        <f t="shared" si="6"/>
        <v>220.41944699999996</v>
      </c>
      <c r="L61" s="426">
        <f t="shared" si="6"/>
        <v>302.35781199999997</v>
      </c>
      <c r="M61" s="427">
        <f t="shared" si="6"/>
        <v>152.80262199999999</v>
      </c>
      <c r="N61" s="426">
        <f t="shared" si="6"/>
        <v>170.62244899999999</v>
      </c>
      <c r="O61" s="427">
        <f t="shared" si="6"/>
        <v>156.232494</v>
      </c>
      <c r="P61" s="426">
        <f t="shared" si="6"/>
        <v>152.80262199999999</v>
      </c>
      <c r="Q61" s="427">
        <f t="shared" si="6"/>
        <v>123.79922299999998</v>
      </c>
      <c r="R61" s="585">
        <f t="shared" si="6"/>
        <v>135.26101599999998</v>
      </c>
    </row>
    <row r="62" spans="1:18" ht="11.45" customHeight="1">
      <c r="A62" s="439"/>
      <c r="B62" s="417">
        <f t="shared" si="5"/>
        <v>14</v>
      </c>
      <c r="C62" s="427">
        <f t="shared" si="6"/>
        <v>104.725121</v>
      </c>
      <c r="D62" s="426">
        <f t="shared" si="6"/>
        <v>71.986262999999994</v>
      </c>
      <c r="E62" s="427">
        <f t="shared" si="6"/>
        <v>167.62131099999999</v>
      </c>
      <c r="F62" s="426">
        <f t="shared" si="6"/>
        <v>139.17891499999999</v>
      </c>
      <c r="G62" s="427">
        <f t="shared" si="6"/>
        <v>207.38866999999996</v>
      </c>
      <c r="H62" s="426">
        <f t="shared" si="6"/>
        <v>181.851631</v>
      </c>
      <c r="I62" s="427">
        <f t="shared" si="6"/>
        <v>321.71013499999998</v>
      </c>
      <c r="J62" s="426">
        <f t="shared" si="6"/>
        <v>181.99302199999997</v>
      </c>
      <c r="K62" s="427">
        <f t="shared" si="6"/>
        <v>230.90974699999998</v>
      </c>
      <c r="L62" s="426">
        <f t="shared" si="6"/>
        <v>314.60865799999993</v>
      </c>
      <c r="M62" s="427">
        <f t="shared" si="6"/>
        <v>161.65096199999999</v>
      </c>
      <c r="N62" s="426">
        <f t="shared" si="6"/>
        <v>177.24958199999998</v>
      </c>
      <c r="O62" s="427">
        <f t="shared" si="6"/>
        <v>164.665783</v>
      </c>
      <c r="P62" s="426">
        <f t="shared" si="6"/>
        <v>161.65096199999999</v>
      </c>
      <c r="Q62" s="427">
        <f t="shared" si="6"/>
        <v>128.72054199999999</v>
      </c>
      <c r="R62" s="585">
        <f t="shared" si="6"/>
        <v>143.29749799999999</v>
      </c>
    </row>
    <row r="63" spans="1:18" ht="11.45" customHeight="1">
      <c r="A63" s="439"/>
      <c r="B63" s="448">
        <f t="shared" si="5"/>
        <v>15</v>
      </c>
      <c r="C63" s="431">
        <f t="shared" si="6"/>
        <v>108.36479899999999</v>
      </c>
      <c r="D63" s="430">
        <f t="shared" si="6"/>
        <v>73.582612999999995</v>
      </c>
      <c r="E63" s="431">
        <f t="shared" si="6"/>
        <v>173.00785199999999</v>
      </c>
      <c r="F63" s="430">
        <f t="shared" si="6"/>
        <v>145.37731399999998</v>
      </c>
      <c r="G63" s="431">
        <f t="shared" si="6"/>
        <v>215.87669099999997</v>
      </c>
      <c r="H63" s="430">
        <f t="shared" si="6"/>
        <v>191.82653799999997</v>
      </c>
      <c r="I63" s="431">
        <f t="shared" si="6"/>
        <v>336.02711399999998</v>
      </c>
      <c r="J63" s="430">
        <f t="shared" si="6"/>
        <v>191.57112199999997</v>
      </c>
      <c r="K63" s="431">
        <f t="shared" si="6"/>
        <v>241.15375299999999</v>
      </c>
      <c r="L63" s="430">
        <f t="shared" si="6"/>
        <v>329.72381199999995</v>
      </c>
      <c r="M63" s="431">
        <f t="shared" si="6"/>
        <v>167.19257699999997</v>
      </c>
      <c r="N63" s="430">
        <f t="shared" si="6"/>
        <v>186.23019099999999</v>
      </c>
      <c r="O63" s="431">
        <f t="shared" si="6"/>
        <v>173.19485299999999</v>
      </c>
      <c r="P63" s="430">
        <f t="shared" si="6"/>
        <v>167.19257699999997</v>
      </c>
      <c r="Q63" s="431">
        <f t="shared" si="6"/>
        <v>136.30092400000001</v>
      </c>
      <c r="R63" s="587">
        <f t="shared" si="6"/>
        <v>150.54492699999997</v>
      </c>
    </row>
    <row r="64" spans="1:18" ht="11.45" customHeight="1">
      <c r="A64" s="439"/>
      <c r="B64" s="417">
        <f t="shared" si="5"/>
        <v>16</v>
      </c>
      <c r="C64" s="427">
        <f t="shared" si="6"/>
        <v>111.393303</v>
      </c>
      <c r="D64" s="426">
        <f t="shared" si="6"/>
        <v>77.085460999999981</v>
      </c>
      <c r="E64" s="427">
        <f t="shared" si="6"/>
        <v>179.02381099999997</v>
      </c>
      <c r="F64" s="426">
        <f t="shared" si="6"/>
        <v>151.31117499999999</v>
      </c>
      <c r="G64" s="427">
        <f t="shared" si="6"/>
        <v>224.72046999999998</v>
      </c>
      <c r="H64" s="426">
        <f t="shared" si="6"/>
        <v>198.08422999999999</v>
      </c>
      <c r="I64" s="427">
        <f t="shared" si="6"/>
        <v>348.18217899999996</v>
      </c>
      <c r="J64" s="426">
        <f t="shared" si="6"/>
        <v>197.99301</v>
      </c>
      <c r="K64" s="427">
        <f t="shared" si="6"/>
        <v>252.86640099999997</v>
      </c>
      <c r="L64" s="426">
        <f t="shared" si="6"/>
        <v>342.44444099999998</v>
      </c>
      <c r="M64" s="427">
        <f t="shared" si="6"/>
        <v>173.222219</v>
      </c>
      <c r="N64" s="426">
        <f t="shared" si="6"/>
        <v>189.70567299999999</v>
      </c>
      <c r="O64" s="427">
        <f t="shared" si="6"/>
        <v>183.63498199999998</v>
      </c>
      <c r="P64" s="426">
        <f t="shared" si="6"/>
        <v>173.222219</v>
      </c>
      <c r="Q64" s="427">
        <f t="shared" si="6"/>
        <v>142.01585699999998</v>
      </c>
      <c r="R64" s="585">
        <f t="shared" si="6"/>
        <v>159.18802199999996</v>
      </c>
    </row>
    <row r="65" spans="1:18" ht="11.45" customHeight="1">
      <c r="A65" s="439"/>
      <c r="B65" s="417">
        <f t="shared" si="5"/>
        <v>17</v>
      </c>
      <c r="C65" s="427">
        <f t="shared" si="6"/>
        <v>115.32944599999999</v>
      </c>
      <c r="D65" s="426">
        <f t="shared" si="6"/>
        <v>79.548400999999984</v>
      </c>
      <c r="E65" s="427">
        <f t="shared" si="6"/>
        <v>184.424035</v>
      </c>
      <c r="F65" s="426">
        <f t="shared" si="6"/>
        <v>157.23135299999998</v>
      </c>
      <c r="G65" s="427">
        <f t="shared" si="6"/>
        <v>233.57793199999998</v>
      </c>
      <c r="H65" s="426">
        <f t="shared" si="6"/>
        <v>206.87783799999997</v>
      </c>
      <c r="I65" s="427">
        <f t="shared" si="6"/>
        <v>361.89254499999998</v>
      </c>
      <c r="J65" s="426">
        <f t="shared" si="6"/>
        <v>202.51752199999996</v>
      </c>
      <c r="K65" s="427">
        <f t="shared" si="6"/>
        <v>263.11496799999998</v>
      </c>
      <c r="L65" s="426">
        <f t="shared" si="6"/>
        <v>355.91763499999996</v>
      </c>
      <c r="M65" s="427">
        <f t="shared" si="6"/>
        <v>178.77295599999999</v>
      </c>
      <c r="N65" s="426">
        <f t="shared" si="6"/>
        <v>194.78206599999999</v>
      </c>
      <c r="O65" s="427">
        <f t="shared" si="6"/>
        <v>190.006699</v>
      </c>
      <c r="P65" s="426">
        <f t="shared" si="6"/>
        <v>178.77295599999999</v>
      </c>
      <c r="Q65" s="427">
        <f t="shared" si="6"/>
        <v>147.28381199999998</v>
      </c>
      <c r="R65" s="585">
        <f t="shared" ref="R65" si="7">MAX(R$153*(1-R$17),((1-R$11)*R169))</f>
        <v>165.02610199999998</v>
      </c>
    </row>
    <row r="66" spans="1:18" ht="11.45" customHeight="1">
      <c r="A66" s="439"/>
      <c r="B66" s="417">
        <f t="shared" si="5"/>
        <v>18</v>
      </c>
      <c r="C66" s="427">
        <f t="shared" ref="C66:R81" si="8">MAX(C$153*(1-C$17),((1-C$11)*C170))</f>
        <v>118.599683</v>
      </c>
      <c r="D66" s="426">
        <f t="shared" si="8"/>
        <v>83.347713999999996</v>
      </c>
      <c r="E66" s="427">
        <f t="shared" si="8"/>
        <v>189.82881999999998</v>
      </c>
      <c r="F66" s="426">
        <f t="shared" si="8"/>
        <v>163.17889699999998</v>
      </c>
      <c r="G66" s="427">
        <f t="shared" si="8"/>
        <v>242.43539399999995</v>
      </c>
      <c r="H66" s="426">
        <f t="shared" si="8"/>
        <v>214.25297499999996</v>
      </c>
      <c r="I66" s="427">
        <f t="shared" si="8"/>
        <v>373.52765599999998</v>
      </c>
      <c r="J66" s="426">
        <f t="shared" si="8"/>
        <v>209.25411899999997</v>
      </c>
      <c r="K66" s="427">
        <f t="shared" si="8"/>
        <v>271.34301199999993</v>
      </c>
      <c r="L66" s="426">
        <f t="shared" si="8"/>
        <v>367.24715900000001</v>
      </c>
      <c r="M66" s="427">
        <f t="shared" si="8"/>
        <v>182.58595199999996</v>
      </c>
      <c r="N66" s="426">
        <f t="shared" si="8"/>
        <v>203.60760099999999</v>
      </c>
      <c r="O66" s="427">
        <f t="shared" si="8"/>
        <v>200.30999799999998</v>
      </c>
      <c r="P66" s="426">
        <f t="shared" si="8"/>
        <v>182.58595199999996</v>
      </c>
      <c r="Q66" s="427">
        <f t="shared" si="8"/>
        <v>150.75017199999996</v>
      </c>
      <c r="R66" s="585">
        <f t="shared" si="8"/>
        <v>172.94399799999999</v>
      </c>
    </row>
    <row r="67" spans="1:18" ht="11.45" customHeight="1">
      <c r="A67" s="439"/>
      <c r="B67" s="417">
        <f t="shared" si="5"/>
        <v>19</v>
      </c>
      <c r="C67" s="427">
        <f t="shared" si="8"/>
        <v>122.00218899999999</v>
      </c>
      <c r="D67" s="426">
        <f t="shared" si="8"/>
        <v>83.999937000000003</v>
      </c>
      <c r="E67" s="427">
        <f t="shared" si="8"/>
        <v>195.22904399999999</v>
      </c>
      <c r="F67" s="426">
        <f t="shared" si="8"/>
        <v>169.11275799999999</v>
      </c>
      <c r="G67" s="427">
        <f t="shared" si="8"/>
        <v>257.05795999999998</v>
      </c>
      <c r="H67" s="426">
        <f t="shared" si="8"/>
        <v>222.18455399999996</v>
      </c>
      <c r="I67" s="427">
        <f t="shared" si="8"/>
        <v>389.55500999999998</v>
      </c>
      <c r="J67" s="426">
        <f t="shared" si="8"/>
        <v>214.33051199999997</v>
      </c>
      <c r="K67" s="427">
        <f t="shared" si="8"/>
        <v>281.36352899999997</v>
      </c>
      <c r="L67" s="426">
        <f t="shared" si="8"/>
        <v>380.89367099999998</v>
      </c>
      <c r="M67" s="427">
        <f t="shared" si="8"/>
        <v>188.37842199999997</v>
      </c>
      <c r="N67" s="426">
        <f t="shared" si="8"/>
        <v>211.37954499999998</v>
      </c>
      <c r="O67" s="427">
        <f t="shared" si="8"/>
        <v>208.74328699999998</v>
      </c>
      <c r="P67" s="426">
        <f t="shared" si="8"/>
        <v>188.37842199999997</v>
      </c>
      <c r="Q67" s="427">
        <f t="shared" si="8"/>
        <v>156.27354299999999</v>
      </c>
      <c r="R67" s="585">
        <f t="shared" si="8"/>
        <v>179.32027599999998</v>
      </c>
    </row>
    <row r="68" spans="1:18" ht="11.45" customHeight="1">
      <c r="A68" s="439"/>
      <c r="B68" s="448">
        <f t="shared" si="5"/>
        <v>20</v>
      </c>
      <c r="C68" s="431">
        <f t="shared" si="8"/>
        <v>125.74676999999998</v>
      </c>
      <c r="D68" s="430">
        <f t="shared" si="8"/>
        <v>85.751360999999989</v>
      </c>
      <c r="E68" s="431">
        <f t="shared" si="8"/>
        <v>199.91775199999998</v>
      </c>
      <c r="F68" s="430">
        <f t="shared" si="8"/>
        <v>175.04661899999999</v>
      </c>
      <c r="G68" s="431">
        <f t="shared" si="8"/>
        <v>260.14119599999998</v>
      </c>
      <c r="H68" s="430">
        <f t="shared" si="8"/>
        <v>228.14121999999998</v>
      </c>
      <c r="I68" s="431">
        <f t="shared" si="8"/>
        <v>398.89137699999998</v>
      </c>
      <c r="J68" s="430">
        <f t="shared" si="8"/>
        <v>220.81625399999996</v>
      </c>
      <c r="K68" s="431">
        <f t="shared" si="8"/>
        <v>289.76033000000001</v>
      </c>
      <c r="L68" s="430">
        <f t="shared" si="8"/>
        <v>387.65307300000001</v>
      </c>
      <c r="M68" s="431">
        <f t="shared" si="8"/>
        <v>193.96108599999997</v>
      </c>
      <c r="N68" s="430">
        <f t="shared" si="8"/>
        <v>217.33621099999996</v>
      </c>
      <c r="O68" s="431">
        <f t="shared" si="8"/>
        <v>218.02492199999998</v>
      </c>
      <c r="P68" s="430">
        <f t="shared" si="8"/>
        <v>193.96108599999997</v>
      </c>
      <c r="Q68" s="431">
        <f t="shared" si="8"/>
        <v>161.83340199999998</v>
      </c>
      <c r="R68" s="587">
        <f t="shared" si="8"/>
        <v>186.31684999999999</v>
      </c>
    </row>
    <row r="69" spans="1:18" ht="11.45" customHeight="1">
      <c r="A69" s="439"/>
      <c r="B69" s="417">
        <f t="shared" si="5"/>
        <v>21</v>
      </c>
      <c r="C69" s="427">
        <f t="shared" si="8"/>
        <v>128.127612</v>
      </c>
      <c r="D69" s="426">
        <f t="shared" si="8"/>
        <v>88.177813</v>
      </c>
      <c r="E69" s="427">
        <f t="shared" si="8"/>
        <v>202.05229999999997</v>
      </c>
      <c r="F69" s="426">
        <f t="shared" si="8"/>
        <v>180.95767499999997</v>
      </c>
      <c r="G69" s="427">
        <f t="shared" si="8"/>
        <v>275.18793499999998</v>
      </c>
      <c r="H69" s="426">
        <f t="shared" si="8"/>
        <v>228.30541599999998</v>
      </c>
      <c r="I69" s="427">
        <f t="shared" si="8"/>
        <v>399.59833199999997</v>
      </c>
      <c r="J69" s="426">
        <f t="shared" si="8"/>
        <v>223.67143999999999</v>
      </c>
      <c r="K69" s="427">
        <f t="shared" si="8"/>
        <v>303.54823299999998</v>
      </c>
      <c r="L69" s="426">
        <f t="shared" si="8"/>
        <v>401.65534299999996</v>
      </c>
      <c r="M69" s="427">
        <f t="shared" si="8"/>
        <v>196.72961299999997</v>
      </c>
      <c r="N69" s="426">
        <f t="shared" si="8"/>
        <v>217.942824</v>
      </c>
      <c r="O69" s="427">
        <f t="shared" si="8"/>
        <v>222.92343599999998</v>
      </c>
      <c r="P69" s="426">
        <f t="shared" si="8"/>
        <v>196.72961299999997</v>
      </c>
      <c r="Q69" s="427">
        <f t="shared" si="8"/>
        <v>169.546053</v>
      </c>
      <c r="R69" s="585">
        <f t="shared" si="8"/>
        <v>189.39552499999999</v>
      </c>
    </row>
    <row r="70" spans="1:18" ht="11.45" customHeight="1">
      <c r="A70" s="439"/>
      <c r="B70" s="417">
        <f t="shared" si="5"/>
        <v>22</v>
      </c>
      <c r="C70" s="427">
        <f t="shared" si="8"/>
        <v>131.27926299999999</v>
      </c>
      <c r="D70" s="426">
        <f t="shared" si="8"/>
        <v>89.970285999999987</v>
      </c>
      <c r="E70" s="427">
        <f t="shared" si="8"/>
        <v>204.93029099999998</v>
      </c>
      <c r="F70" s="426">
        <f t="shared" si="8"/>
        <v>185.58252899999997</v>
      </c>
      <c r="G70" s="427">
        <f t="shared" si="8"/>
        <v>277.85155900000001</v>
      </c>
      <c r="H70" s="426">
        <f t="shared" si="8"/>
        <v>228.74783299999999</v>
      </c>
      <c r="I70" s="427">
        <f t="shared" si="8"/>
        <v>400.36001899999997</v>
      </c>
      <c r="J70" s="426">
        <f t="shared" si="8"/>
        <v>223.78090399999996</v>
      </c>
      <c r="K70" s="427">
        <f t="shared" si="8"/>
        <v>308.182209</v>
      </c>
      <c r="L70" s="426">
        <f t="shared" si="8"/>
        <v>415.42044099999998</v>
      </c>
      <c r="M70" s="427">
        <f t="shared" si="8"/>
        <v>197.910912</v>
      </c>
      <c r="N70" s="426">
        <f t="shared" si="8"/>
        <v>219.87212699999998</v>
      </c>
      <c r="O70" s="427">
        <f t="shared" si="8"/>
        <v>224.40119999999999</v>
      </c>
      <c r="P70" s="426">
        <f t="shared" si="8"/>
        <v>200.12755799999999</v>
      </c>
      <c r="Q70" s="427">
        <f t="shared" si="8"/>
        <v>173.58709899999999</v>
      </c>
      <c r="R70" s="585">
        <f t="shared" si="8"/>
        <v>190.07055299999999</v>
      </c>
    </row>
    <row r="71" spans="1:18" ht="11.45" customHeight="1">
      <c r="A71" s="439"/>
      <c r="B71" s="417">
        <f t="shared" si="5"/>
        <v>23</v>
      </c>
      <c r="C71" s="427">
        <f t="shared" si="8"/>
        <v>134.38530399999999</v>
      </c>
      <c r="D71" s="426">
        <f t="shared" si="8"/>
        <v>90.152725999999987</v>
      </c>
      <c r="E71" s="427">
        <f t="shared" si="8"/>
        <v>205.04431599999998</v>
      </c>
      <c r="F71" s="426">
        <f t="shared" si="8"/>
        <v>186.04318999999998</v>
      </c>
      <c r="G71" s="427">
        <f t="shared" si="8"/>
        <v>284.14117799999997</v>
      </c>
      <c r="H71" s="426">
        <f t="shared" si="8"/>
        <v>232.13209499999996</v>
      </c>
      <c r="I71" s="427">
        <f t="shared" si="8"/>
        <v>401.15363299999996</v>
      </c>
      <c r="J71" s="426">
        <f t="shared" si="8"/>
        <v>225.08078899999998</v>
      </c>
      <c r="K71" s="427">
        <f t="shared" si="8"/>
        <v>315.557346</v>
      </c>
      <c r="L71" s="426">
        <f t="shared" si="8"/>
        <v>415.68041799999997</v>
      </c>
      <c r="M71" s="427">
        <f t="shared" si="8"/>
        <v>198.28491399999999</v>
      </c>
      <c r="N71" s="426">
        <f t="shared" si="8"/>
        <v>219.97702999999998</v>
      </c>
      <c r="O71" s="427">
        <f t="shared" si="8"/>
        <v>228.61100299999998</v>
      </c>
      <c r="P71" s="426">
        <f t="shared" si="8"/>
        <v>206.458226</v>
      </c>
      <c r="Q71" s="427">
        <f t="shared" si="8"/>
        <v>173.97478399999997</v>
      </c>
      <c r="R71" s="585">
        <f t="shared" si="8"/>
        <v>193.08081299999998</v>
      </c>
    </row>
    <row r="72" spans="1:18" ht="11.45" customHeight="1">
      <c r="A72" s="439"/>
      <c r="B72" s="417">
        <f t="shared" si="5"/>
        <v>24</v>
      </c>
      <c r="C72" s="427">
        <f t="shared" si="8"/>
        <v>136.200582</v>
      </c>
      <c r="D72" s="426">
        <f t="shared" si="8"/>
        <v>90.26218999999999</v>
      </c>
      <c r="E72" s="427">
        <f t="shared" si="8"/>
        <v>205.15377999999998</v>
      </c>
      <c r="F72" s="426">
        <f t="shared" si="8"/>
        <v>186.15721500000001</v>
      </c>
      <c r="G72" s="427">
        <f t="shared" si="8"/>
        <v>284.77059599999995</v>
      </c>
      <c r="H72" s="426">
        <f t="shared" si="8"/>
        <v>233.98386099999996</v>
      </c>
      <c r="I72" s="427">
        <f t="shared" si="8"/>
        <v>401.40448799999996</v>
      </c>
      <c r="J72" s="426">
        <f t="shared" si="8"/>
        <v>227.51180199999996</v>
      </c>
      <c r="K72" s="427">
        <f t="shared" si="8"/>
        <v>322.93248299999993</v>
      </c>
      <c r="L72" s="426">
        <f t="shared" si="8"/>
        <v>415.92215099999993</v>
      </c>
      <c r="M72" s="427">
        <f t="shared" si="8"/>
        <v>198.38981699999999</v>
      </c>
      <c r="N72" s="426">
        <f t="shared" si="8"/>
        <v>220.21876299999997</v>
      </c>
      <c r="O72" s="427">
        <f t="shared" si="8"/>
        <v>230.17542599999999</v>
      </c>
      <c r="P72" s="426">
        <f t="shared" si="8"/>
        <v>211.22447099999999</v>
      </c>
      <c r="Q72" s="427">
        <f t="shared" si="8"/>
        <v>178.093367</v>
      </c>
      <c r="R72" s="585">
        <f t="shared" si="8"/>
        <v>200.45594999999997</v>
      </c>
    </row>
    <row r="73" spans="1:18" ht="11.45" customHeight="1">
      <c r="A73" s="439"/>
      <c r="B73" s="448">
        <f t="shared" si="5"/>
        <v>25</v>
      </c>
      <c r="C73" s="431">
        <f t="shared" si="8"/>
        <v>136.93490299999999</v>
      </c>
      <c r="D73" s="430">
        <f t="shared" si="8"/>
        <v>90.923534999999987</v>
      </c>
      <c r="E73" s="431">
        <f t="shared" si="8"/>
        <v>206.46734799999999</v>
      </c>
      <c r="F73" s="430">
        <f t="shared" si="8"/>
        <v>187.18343999999999</v>
      </c>
      <c r="G73" s="431">
        <f t="shared" si="8"/>
        <v>286.06592000000001</v>
      </c>
      <c r="H73" s="430">
        <f t="shared" si="8"/>
        <v>240.36013899999998</v>
      </c>
      <c r="I73" s="431">
        <f t="shared" si="8"/>
        <v>404.33264999999994</v>
      </c>
      <c r="J73" s="430">
        <f t="shared" si="8"/>
        <v>229.02605399999996</v>
      </c>
      <c r="K73" s="431">
        <f t="shared" si="8"/>
        <v>323.89941499999998</v>
      </c>
      <c r="L73" s="430">
        <f t="shared" si="8"/>
        <v>420.01792899999992</v>
      </c>
      <c r="M73" s="431">
        <f t="shared" si="8"/>
        <v>200.64295099999998</v>
      </c>
      <c r="N73" s="430">
        <f t="shared" si="8"/>
        <v>222.02035799999999</v>
      </c>
      <c r="O73" s="431">
        <f t="shared" si="8"/>
        <v>235.41601499999996</v>
      </c>
      <c r="P73" s="430">
        <f t="shared" si="8"/>
        <v>214.663465</v>
      </c>
      <c r="Q73" s="431">
        <f t="shared" si="8"/>
        <v>178.54034499999997</v>
      </c>
      <c r="R73" s="587">
        <f t="shared" si="8"/>
        <v>201.52778499999999</v>
      </c>
    </row>
    <row r="74" spans="1:18" ht="11.45" customHeight="1">
      <c r="A74" s="439"/>
      <c r="B74" s="417">
        <f t="shared" si="5"/>
        <v>26</v>
      </c>
      <c r="C74" s="427">
        <f t="shared" si="8"/>
        <v>142.71369000000001</v>
      </c>
      <c r="D74" s="426">
        <f t="shared" si="8"/>
        <v>101.774154</v>
      </c>
      <c r="E74" s="427">
        <f t="shared" si="8"/>
        <v>231.69423899999998</v>
      </c>
      <c r="F74" s="426">
        <f t="shared" si="8"/>
        <v>206.93256999999997</v>
      </c>
      <c r="G74" s="427">
        <f t="shared" si="8"/>
        <v>311.87661899999995</v>
      </c>
      <c r="H74" s="426">
        <f t="shared" si="8"/>
        <v>277.87436399999996</v>
      </c>
      <c r="I74" s="427">
        <f t="shared" si="8"/>
        <v>464.83887599999991</v>
      </c>
      <c r="J74" s="426">
        <f t="shared" si="8"/>
        <v>249.56423699999996</v>
      </c>
      <c r="K74" s="427">
        <f t="shared" si="8"/>
        <v>343.12403</v>
      </c>
      <c r="L74" s="426">
        <f t="shared" si="8"/>
        <v>456.80695499999996</v>
      </c>
      <c r="M74" s="427">
        <f t="shared" si="8"/>
        <v>222.49470199999996</v>
      </c>
      <c r="N74" s="426">
        <f t="shared" si="8"/>
        <v>252.58361899999994</v>
      </c>
      <c r="O74" s="427">
        <f t="shared" si="8"/>
        <v>265.33617499999997</v>
      </c>
      <c r="P74" s="426">
        <f t="shared" si="8"/>
        <v>223.46163399999998</v>
      </c>
      <c r="Q74" s="427">
        <f t="shared" si="8"/>
        <v>192.66120099999998</v>
      </c>
      <c r="R74" s="585">
        <f t="shared" si="8"/>
        <v>212.38752599999998</v>
      </c>
    </row>
    <row r="75" spans="1:18" ht="11.45" customHeight="1">
      <c r="A75" s="439"/>
      <c r="B75" s="417">
        <f t="shared" si="5"/>
        <v>27</v>
      </c>
      <c r="C75" s="427">
        <f t="shared" si="8"/>
        <v>145.09453199999999</v>
      </c>
      <c r="D75" s="426">
        <f t="shared" si="8"/>
        <v>106.57232599999999</v>
      </c>
      <c r="E75" s="427">
        <f t="shared" si="8"/>
        <v>237.837906</v>
      </c>
      <c r="F75" s="426">
        <f t="shared" si="8"/>
        <v>215.33849299999997</v>
      </c>
      <c r="G75" s="427">
        <f t="shared" si="8"/>
        <v>320.38288399999999</v>
      </c>
      <c r="H75" s="426">
        <f t="shared" si="8"/>
        <v>289.62806099999995</v>
      </c>
      <c r="I75" s="427">
        <f t="shared" si="8"/>
        <v>475.00534499999998</v>
      </c>
      <c r="J75" s="426">
        <f t="shared" si="8"/>
        <v>265.51861499999995</v>
      </c>
      <c r="K75" s="427">
        <f t="shared" si="8"/>
        <v>346.29392499999994</v>
      </c>
      <c r="L75" s="426">
        <f t="shared" si="8"/>
        <v>468.83887299999998</v>
      </c>
      <c r="M75" s="427">
        <f t="shared" si="8"/>
        <v>229.10815199999996</v>
      </c>
      <c r="N75" s="426">
        <f t="shared" si="8"/>
        <v>261.79227799999995</v>
      </c>
      <c r="O75" s="427">
        <f t="shared" si="8"/>
        <v>272.64289699999995</v>
      </c>
      <c r="P75" s="426">
        <f t="shared" si="8"/>
        <v>229.31795799999998</v>
      </c>
      <c r="Q75" s="427">
        <f t="shared" si="8"/>
        <v>200.77521999999996</v>
      </c>
      <c r="R75" s="585">
        <f t="shared" si="8"/>
        <v>224.30541899999997</v>
      </c>
    </row>
    <row r="76" spans="1:18" ht="11.45" customHeight="1">
      <c r="A76" s="439"/>
      <c r="B76" s="417">
        <f t="shared" si="5"/>
        <v>28</v>
      </c>
      <c r="C76" s="427">
        <f t="shared" si="8"/>
        <v>148.246183</v>
      </c>
      <c r="D76" s="426">
        <f t="shared" si="8"/>
        <v>109.40470699999999</v>
      </c>
      <c r="E76" s="427">
        <f t="shared" si="8"/>
        <v>243.12410499999996</v>
      </c>
      <c r="F76" s="426">
        <f t="shared" si="8"/>
        <v>221.02605999999997</v>
      </c>
      <c r="G76" s="427">
        <f t="shared" si="8"/>
        <v>336.46040899999997</v>
      </c>
      <c r="H76" s="426">
        <f t="shared" si="8"/>
        <v>297.04880799999995</v>
      </c>
      <c r="I76" s="427">
        <f t="shared" si="8"/>
        <v>485.16269199999994</v>
      </c>
      <c r="J76" s="426">
        <f t="shared" si="8"/>
        <v>271.65772099999998</v>
      </c>
      <c r="K76" s="427">
        <f t="shared" si="8"/>
        <v>362.13427799999999</v>
      </c>
      <c r="L76" s="426">
        <f t="shared" si="8"/>
        <v>476.7658909999999</v>
      </c>
      <c r="M76" s="427">
        <f t="shared" si="8"/>
        <v>233.86071399999997</v>
      </c>
      <c r="N76" s="426">
        <f t="shared" si="8"/>
        <v>267.488967</v>
      </c>
      <c r="O76" s="427">
        <f t="shared" si="8"/>
        <v>279.53912899999995</v>
      </c>
      <c r="P76" s="426">
        <f t="shared" si="8"/>
        <v>235.08306199999996</v>
      </c>
      <c r="Q76" s="427">
        <f t="shared" si="8"/>
        <v>205.86529599999997</v>
      </c>
      <c r="R76" s="585">
        <f t="shared" si="8"/>
        <v>229.769497</v>
      </c>
    </row>
    <row r="77" spans="1:18" ht="11.45" customHeight="1">
      <c r="A77" s="439"/>
      <c r="B77" s="417">
        <f t="shared" si="5"/>
        <v>29</v>
      </c>
      <c r="C77" s="427">
        <f t="shared" si="8"/>
        <v>151.046637</v>
      </c>
      <c r="D77" s="426">
        <f t="shared" si="8"/>
        <v>112.24620999999999</v>
      </c>
      <c r="E77" s="427">
        <f t="shared" si="8"/>
        <v>247.50266499999995</v>
      </c>
      <c r="F77" s="426">
        <f t="shared" si="8"/>
        <v>226.69538299999999</v>
      </c>
      <c r="G77" s="427">
        <f t="shared" si="8"/>
        <v>345.12174799999997</v>
      </c>
      <c r="H77" s="426">
        <f t="shared" si="8"/>
        <v>304.90284999999994</v>
      </c>
      <c r="I77" s="427">
        <f t="shared" si="8"/>
        <v>500.177504</v>
      </c>
      <c r="J77" s="426">
        <f t="shared" si="8"/>
        <v>279.18337099999997</v>
      </c>
      <c r="K77" s="427">
        <f t="shared" si="8"/>
        <v>368.35548199999994</v>
      </c>
      <c r="L77" s="426">
        <f t="shared" si="8"/>
        <v>488.92551699999996</v>
      </c>
      <c r="M77" s="427">
        <f t="shared" si="8"/>
        <v>239.11498599999996</v>
      </c>
      <c r="N77" s="426">
        <f t="shared" si="8"/>
        <v>273.22214399999996</v>
      </c>
      <c r="O77" s="427">
        <f t="shared" si="8"/>
        <v>289.28142499999996</v>
      </c>
      <c r="P77" s="426">
        <f t="shared" si="8"/>
        <v>240.27347999999995</v>
      </c>
      <c r="Q77" s="427">
        <f t="shared" si="8"/>
        <v>210.83678599999996</v>
      </c>
      <c r="R77" s="585">
        <f t="shared" si="8"/>
        <v>235.24725799999996</v>
      </c>
    </row>
    <row r="78" spans="1:18" ht="11.45" customHeight="1">
      <c r="A78" s="439"/>
      <c r="B78" s="448">
        <f t="shared" si="5"/>
        <v>30</v>
      </c>
      <c r="C78" s="431">
        <f t="shared" si="8"/>
        <v>153.97023799999997</v>
      </c>
      <c r="D78" s="430">
        <f t="shared" si="8"/>
        <v>112.93492099999999</v>
      </c>
      <c r="E78" s="431">
        <f t="shared" si="8"/>
        <v>252.76149799999999</v>
      </c>
      <c r="F78" s="430">
        <f t="shared" si="8"/>
        <v>232.38294999999997</v>
      </c>
      <c r="G78" s="431">
        <f t="shared" si="8"/>
        <v>345.988338</v>
      </c>
      <c r="H78" s="430">
        <f t="shared" si="8"/>
        <v>312.75233099999997</v>
      </c>
      <c r="I78" s="431">
        <f t="shared" si="8"/>
        <v>509.84682399999991</v>
      </c>
      <c r="J78" s="430">
        <f t="shared" si="8"/>
        <v>284.98952399999996</v>
      </c>
      <c r="K78" s="431">
        <f t="shared" si="8"/>
        <v>370.46266399999996</v>
      </c>
      <c r="L78" s="430">
        <f t="shared" si="8"/>
        <v>500.37362699999994</v>
      </c>
      <c r="M78" s="431">
        <f t="shared" si="8"/>
        <v>244.11840299999997</v>
      </c>
      <c r="N78" s="430">
        <f t="shared" si="8"/>
        <v>278.93707699999999</v>
      </c>
      <c r="O78" s="431">
        <f t="shared" si="8"/>
        <v>294.21642700000001</v>
      </c>
      <c r="P78" s="430">
        <f t="shared" si="8"/>
        <v>245.32250699999997</v>
      </c>
      <c r="Q78" s="431">
        <f t="shared" si="8"/>
        <v>215.31568799999997</v>
      </c>
      <c r="R78" s="587">
        <f t="shared" si="8"/>
        <v>240.41030999999998</v>
      </c>
    </row>
    <row r="79" spans="1:18" ht="11.45" customHeight="1">
      <c r="A79" s="439"/>
      <c r="B79" s="417">
        <f t="shared" si="5"/>
        <v>31</v>
      </c>
      <c r="C79" s="427">
        <f t="shared" si="8"/>
        <v>156.82998499999999</v>
      </c>
      <c r="D79" s="426">
        <f t="shared" si="8"/>
        <v>116.373915</v>
      </c>
      <c r="E79" s="427">
        <f t="shared" si="8"/>
        <v>258.00208699999996</v>
      </c>
      <c r="F79" s="426">
        <f t="shared" si="8"/>
        <v>237.55056299999998</v>
      </c>
      <c r="G79" s="427">
        <f t="shared" si="8"/>
        <v>351.58012399999996</v>
      </c>
      <c r="H79" s="426">
        <f t="shared" si="8"/>
        <v>316.82074299999994</v>
      </c>
      <c r="I79" s="427">
        <f t="shared" si="8"/>
        <v>517.860501</v>
      </c>
      <c r="J79" s="426">
        <f t="shared" si="8"/>
        <v>290.02030699999995</v>
      </c>
      <c r="K79" s="427">
        <f t="shared" si="8"/>
        <v>381.68272399999995</v>
      </c>
      <c r="L79" s="426">
        <f t="shared" si="8"/>
        <v>508.20486399999993</v>
      </c>
      <c r="M79" s="427">
        <f t="shared" si="8"/>
        <v>250.23014299999997</v>
      </c>
      <c r="N79" s="426">
        <f t="shared" si="8"/>
        <v>284.64744899999999</v>
      </c>
      <c r="O79" s="427">
        <f t="shared" si="8"/>
        <v>301.09897599999994</v>
      </c>
      <c r="P79" s="426">
        <f t="shared" si="8"/>
        <v>250.23014299999997</v>
      </c>
      <c r="Q79" s="427">
        <f t="shared" si="8"/>
        <v>219.60758899999999</v>
      </c>
      <c r="R79" s="585">
        <f t="shared" si="8"/>
        <v>245.26777499999997</v>
      </c>
    </row>
    <row r="80" spans="1:18" ht="11.45" customHeight="1">
      <c r="A80" s="439"/>
      <c r="B80" s="417">
        <f t="shared" si="5"/>
        <v>32</v>
      </c>
      <c r="C80" s="427">
        <f t="shared" si="8"/>
        <v>159.60307299999999</v>
      </c>
      <c r="D80" s="426">
        <f t="shared" si="8"/>
        <v>118.93719699999998</v>
      </c>
      <c r="E80" s="427">
        <f t="shared" si="8"/>
        <v>262.31679299999996</v>
      </c>
      <c r="F80" s="426">
        <f t="shared" si="8"/>
        <v>242.72273699999997</v>
      </c>
      <c r="G80" s="427">
        <f t="shared" si="8"/>
        <v>365.45012499999996</v>
      </c>
      <c r="H80" s="426">
        <f t="shared" si="8"/>
        <v>324.59268699999996</v>
      </c>
      <c r="I80" s="427">
        <f t="shared" si="8"/>
        <v>530.13871299999994</v>
      </c>
      <c r="J80" s="426">
        <f t="shared" si="8"/>
        <v>297.68278699999996</v>
      </c>
      <c r="K80" s="427">
        <f t="shared" si="8"/>
        <v>393.57325099999997</v>
      </c>
      <c r="L80" s="426">
        <f t="shared" si="8"/>
        <v>508.99847799999998</v>
      </c>
      <c r="M80" s="427">
        <f t="shared" si="8"/>
        <v>255.63492799999997</v>
      </c>
      <c r="N80" s="426">
        <f t="shared" si="8"/>
        <v>290.35325999999998</v>
      </c>
      <c r="O80" s="427">
        <f t="shared" si="8"/>
        <v>306.83215299999995</v>
      </c>
      <c r="P80" s="426">
        <f t="shared" si="8"/>
        <v>255.63492799999997</v>
      </c>
      <c r="Q80" s="427">
        <f t="shared" si="8"/>
        <v>224.39207799999997</v>
      </c>
      <c r="R80" s="585">
        <f t="shared" si="8"/>
        <v>250.43994899999998</v>
      </c>
    </row>
    <row r="81" spans="1:18" ht="11.45" customHeight="1">
      <c r="A81" s="439"/>
      <c r="B81" s="417">
        <f t="shared" si="5"/>
        <v>33</v>
      </c>
      <c r="C81" s="427">
        <f t="shared" si="8"/>
        <v>161.91093899999998</v>
      </c>
      <c r="D81" s="426">
        <f t="shared" si="8"/>
        <v>119.885885</v>
      </c>
      <c r="E81" s="427">
        <f t="shared" si="8"/>
        <v>265.67368899999997</v>
      </c>
      <c r="F81" s="426">
        <f t="shared" si="8"/>
        <v>243.54371699999999</v>
      </c>
      <c r="G81" s="427">
        <f t="shared" si="8"/>
        <v>367.876577</v>
      </c>
      <c r="H81" s="426">
        <f t="shared" si="8"/>
        <v>334.03395699999999</v>
      </c>
      <c r="I81" s="427">
        <f t="shared" si="8"/>
        <v>539.37929899999995</v>
      </c>
      <c r="J81" s="426">
        <f t="shared" si="8"/>
        <v>304.89372799999995</v>
      </c>
      <c r="K81" s="427">
        <f t="shared" si="8"/>
        <v>396.095484</v>
      </c>
      <c r="L81" s="426">
        <f t="shared" si="8"/>
        <v>524.66551299999992</v>
      </c>
      <c r="M81" s="427">
        <f t="shared" si="8"/>
        <v>260.287148</v>
      </c>
      <c r="N81" s="426">
        <f t="shared" si="8"/>
        <v>296.07275399999997</v>
      </c>
      <c r="O81" s="427">
        <f t="shared" si="8"/>
        <v>311.45244599999995</v>
      </c>
      <c r="P81" s="426">
        <f t="shared" si="8"/>
        <v>260.287148</v>
      </c>
      <c r="Q81" s="427">
        <f t="shared" si="8"/>
        <v>226.22559999999999</v>
      </c>
      <c r="R81" s="585">
        <f t="shared" ref="R81" si="9">MAX(R$153*(1-R$17),((1-R$11)*R185))</f>
        <v>254.50836099999998</v>
      </c>
    </row>
    <row r="82" spans="1:18" ht="11.45" customHeight="1">
      <c r="A82" s="439"/>
      <c r="B82" s="417">
        <f t="shared" si="5"/>
        <v>34</v>
      </c>
      <c r="C82" s="427">
        <f t="shared" ref="C82:R88" si="10">MAX(C$153*(1-C$17),((1-C$11)*C186))</f>
        <v>164.24617099999998</v>
      </c>
      <c r="D82" s="426">
        <f t="shared" si="10"/>
        <v>122.202873</v>
      </c>
      <c r="E82" s="427">
        <f t="shared" si="10"/>
        <v>269.97471199999995</v>
      </c>
      <c r="F82" s="426">
        <f t="shared" si="10"/>
        <v>252.76605899999998</v>
      </c>
      <c r="G82" s="427">
        <f t="shared" si="10"/>
        <v>368.59721499999995</v>
      </c>
      <c r="H82" s="426">
        <f t="shared" si="10"/>
        <v>339.21069199999999</v>
      </c>
      <c r="I82" s="427">
        <f t="shared" si="10"/>
        <v>546.07484699999998</v>
      </c>
      <c r="J82" s="426">
        <f t="shared" si="10"/>
        <v>307.53910799999994</v>
      </c>
      <c r="K82" s="427">
        <f t="shared" si="10"/>
        <v>396.66560899999996</v>
      </c>
      <c r="L82" s="426">
        <f t="shared" si="10"/>
        <v>538.964248</v>
      </c>
      <c r="M82" s="427">
        <f t="shared" si="10"/>
        <v>265.60071299999998</v>
      </c>
      <c r="N82" s="426">
        <f t="shared" si="10"/>
        <v>301.79224799999997</v>
      </c>
      <c r="O82" s="427">
        <f t="shared" si="10"/>
        <v>320.71127599999994</v>
      </c>
      <c r="P82" s="426">
        <f t="shared" si="10"/>
        <v>265.60071299999998</v>
      </c>
      <c r="Q82" s="427">
        <f t="shared" si="10"/>
        <v>234.67713299999997</v>
      </c>
      <c r="R82" s="585">
        <f t="shared" si="10"/>
        <v>259.72158400000001</v>
      </c>
    </row>
    <row r="83" spans="1:18" ht="11.45" customHeight="1">
      <c r="A83" s="439"/>
      <c r="B83" s="448">
        <f t="shared" si="5"/>
        <v>35</v>
      </c>
      <c r="C83" s="431">
        <f t="shared" si="10"/>
        <v>166.55403699999999</v>
      </c>
      <c r="D83" s="430">
        <f t="shared" si="10"/>
        <v>125.80150199999999</v>
      </c>
      <c r="E83" s="431">
        <f t="shared" si="10"/>
        <v>274.86866499999996</v>
      </c>
      <c r="F83" s="430">
        <f t="shared" si="10"/>
        <v>254.882363</v>
      </c>
      <c r="G83" s="431">
        <f t="shared" si="10"/>
        <v>382.87770599999999</v>
      </c>
      <c r="H83" s="430">
        <f t="shared" si="10"/>
        <v>346.95983099999995</v>
      </c>
      <c r="I83" s="431">
        <f t="shared" si="10"/>
        <v>556.20938899999999</v>
      </c>
      <c r="J83" s="430">
        <f t="shared" si="10"/>
        <v>313.422798</v>
      </c>
      <c r="K83" s="431">
        <f t="shared" si="10"/>
        <v>407.91759599999995</v>
      </c>
      <c r="L83" s="430">
        <f t="shared" si="10"/>
        <v>548.94827699999996</v>
      </c>
      <c r="M83" s="431">
        <f t="shared" si="10"/>
        <v>268.38748399999997</v>
      </c>
      <c r="N83" s="430">
        <f t="shared" si="10"/>
        <v>305.81961099999995</v>
      </c>
      <c r="O83" s="431">
        <f t="shared" si="10"/>
        <v>332.28709399999997</v>
      </c>
      <c r="P83" s="430">
        <f t="shared" si="10"/>
        <v>268.38748399999997</v>
      </c>
      <c r="Q83" s="431">
        <f t="shared" si="10"/>
        <v>235.65318699999995</v>
      </c>
      <c r="R83" s="587">
        <f t="shared" si="10"/>
        <v>263.90858199999997</v>
      </c>
    </row>
    <row r="84" spans="1:18" ht="11.45" customHeight="1">
      <c r="A84" s="449"/>
      <c r="B84" s="417">
        <f t="shared" si="5"/>
        <v>36</v>
      </c>
      <c r="C84" s="427">
        <f t="shared" si="10"/>
        <v>168.87558599999997</v>
      </c>
      <c r="D84" s="426">
        <f t="shared" si="10"/>
        <v>127.92236699999999</v>
      </c>
      <c r="E84" s="427">
        <f t="shared" si="10"/>
        <v>279.516324</v>
      </c>
      <c r="F84" s="426">
        <f t="shared" si="10"/>
        <v>263.38862799999998</v>
      </c>
      <c r="G84" s="427">
        <f t="shared" si="10"/>
        <v>387.14224100000001</v>
      </c>
      <c r="H84" s="426">
        <f t="shared" si="10"/>
        <v>357.54135099999996</v>
      </c>
      <c r="I84" s="427">
        <f t="shared" si="10"/>
        <v>566.36673599999995</v>
      </c>
      <c r="J84" s="426">
        <f t="shared" si="10"/>
        <v>319.33841499999994</v>
      </c>
      <c r="K84" s="427">
        <f t="shared" si="10"/>
        <v>411.41132199999993</v>
      </c>
      <c r="L84" s="426">
        <f t="shared" si="10"/>
        <v>558.99616000000003</v>
      </c>
      <c r="M84" s="427">
        <f t="shared" si="10"/>
        <v>272.18679699999996</v>
      </c>
      <c r="N84" s="426">
        <f t="shared" si="10"/>
        <v>313.22667499999994</v>
      </c>
      <c r="O84" s="427">
        <f t="shared" si="10"/>
        <v>337.76029399999993</v>
      </c>
      <c r="P84" s="426">
        <f t="shared" si="10"/>
        <v>272.18679699999996</v>
      </c>
      <c r="Q84" s="427">
        <f t="shared" si="10"/>
        <v>245.49126399999997</v>
      </c>
      <c r="R84" s="585">
        <f t="shared" si="10"/>
        <v>269.81507699999997</v>
      </c>
    </row>
    <row r="85" spans="1:18" ht="11.45" customHeight="1">
      <c r="A85" s="449"/>
      <c r="B85" s="417">
        <f t="shared" si="5"/>
        <v>37</v>
      </c>
      <c r="C85" s="427">
        <f t="shared" si="10"/>
        <v>171.57113699999999</v>
      </c>
      <c r="D85" s="426">
        <f t="shared" si="10"/>
        <v>130.54494199999999</v>
      </c>
      <c r="E85" s="427">
        <f t="shared" si="10"/>
        <v>283.89488399999999</v>
      </c>
      <c r="F85" s="426">
        <f t="shared" si="10"/>
        <v>268.56080199999997</v>
      </c>
      <c r="G85" s="427">
        <f t="shared" si="10"/>
        <v>387.58009699999997</v>
      </c>
      <c r="H85" s="426">
        <f t="shared" si="10"/>
        <v>364.42389999999995</v>
      </c>
      <c r="I85" s="427">
        <f t="shared" si="10"/>
        <v>579.70766099999992</v>
      </c>
      <c r="J85" s="426">
        <f t="shared" si="10"/>
        <v>325.21754399999998</v>
      </c>
      <c r="K85" s="427">
        <f t="shared" si="10"/>
        <v>418.77733699999999</v>
      </c>
      <c r="L85" s="426">
        <f t="shared" si="10"/>
        <v>564.73845899999992</v>
      </c>
      <c r="M85" s="427">
        <f t="shared" si="10"/>
        <v>276.94848099999996</v>
      </c>
      <c r="N85" s="426">
        <f t="shared" si="10"/>
        <v>319.07843800000001</v>
      </c>
      <c r="O85" s="427">
        <f t="shared" si="10"/>
        <v>338.43532199999993</v>
      </c>
      <c r="P85" s="426">
        <f t="shared" si="10"/>
        <v>276.94848099999996</v>
      </c>
      <c r="Q85" s="427">
        <f t="shared" si="10"/>
        <v>250.27575299999998</v>
      </c>
      <c r="R85" s="585">
        <f t="shared" si="10"/>
        <v>275.05110500000001</v>
      </c>
    </row>
    <row r="86" spans="1:18" ht="11.45" customHeight="1">
      <c r="A86" s="449"/>
      <c r="B86" s="417">
        <f t="shared" si="5"/>
        <v>38</v>
      </c>
      <c r="C86" s="427">
        <f t="shared" si="10"/>
        <v>171.84023599999998</v>
      </c>
      <c r="D86" s="426">
        <f t="shared" si="10"/>
        <v>132.98507699999999</v>
      </c>
      <c r="E86" s="427">
        <f t="shared" si="10"/>
        <v>288.22783399999997</v>
      </c>
      <c r="F86" s="426">
        <f t="shared" si="10"/>
        <v>273.54141399999997</v>
      </c>
      <c r="G86" s="427">
        <f t="shared" si="10"/>
        <v>396.12284999999997</v>
      </c>
      <c r="H86" s="426">
        <f t="shared" si="10"/>
        <v>372.45125999999999</v>
      </c>
      <c r="I86" s="427">
        <f t="shared" si="10"/>
        <v>586.66774699999996</v>
      </c>
      <c r="J86" s="426">
        <f t="shared" si="10"/>
        <v>331.75801799999994</v>
      </c>
      <c r="K86" s="427">
        <f t="shared" si="10"/>
        <v>426.15703499999995</v>
      </c>
      <c r="L86" s="426">
        <f t="shared" si="10"/>
        <v>574.16604600000005</v>
      </c>
      <c r="M86" s="427">
        <f t="shared" si="10"/>
        <v>285.18108599999994</v>
      </c>
      <c r="N86" s="426">
        <f t="shared" si="10"/>
        <v>325.28595899999999</v>
      </c>
      <c r="O86" s="427">
        <f t="shared" si="10"/>
        <v>344.77055099999995</v>
      </c>
      <c r="P86" s="426">
        <f t="shared" si="10"/>
        <v>285.18108599999994</v>
      </c>
      <c r="Q86" s="427">
        <f t="shared" si="10"/>
        <v>254.15260299999997</v>
      </c>
      <c r="R86" s="585">
        <f t="shared" si="10"/>
        <v>279.60754399999996</v>
      </c>
    </row>
    <row r="87" spans="1:18" ht="11.45" customHeight="1">
      <c r="A87" s="449"/>
      <c r="B87" s="417">
        <f t="shared" si="5"/>
        <v>39</v>
      </c>
      <c r="C87" s="427">
        <f t="shared" si="10"/>
        <v>175.82198899999997</v>
      </c>
      <c r="D87" s="426">
        <f t="shared" si="10"/>
        <v>135.361358</v>
      </c>
      <c r="E87" s="427">
        <f t="shared" si="10"/>
        <v>292.52885699999996</v>
      </c>
      <c r="F87" s="426">
        <f t="shared" si="10"/>
        <v>275.32476499999996</v>
      </c>
      <c r="G87" s="427">
        <f t="shared" si="10"/>
        <v>396.98487899999998</v>
      </c>
      <c r="H87" s="426">
        <f t="shared" si="10"/>
        <v>379.64851799999997</v>
      </c>
      <c r="I87" s="427">
        <f t="shared" si="10"/>
        <v>600.11813599999994</v>
      </c>
      <c r="J87" s="426">
        <f t="shared" si="10"/>
        <v>337.664513</v>
      </c>
      <c r="K87" s="427">
        <f t="shared" si="10"/>
        <v>435.86284299999994</v>
      </c>
      <c r="L87" s="426">
        <f t="shared" si="10"/>
        <v>582.12499099999991</v>
      </c>
      <c r="M87" s="427">
        <f t="shared" si="10"/>
        <v>289.158278</v>
      </c>
      <c r="N87" s="426">
        <f t="shared" si="10"/>
        <v>330.35323</v>
      </c>
      <c r="O87" s="427">
        <f t="shared" si="10"/>
        <v>353.97008799999998</v>
      </c>
      <c r="P87" s="426">
        <f t="shared" si="10"/>
        <v>289.158278</v>
      </c>
      <c r="Q87" s="427">
        <f t="shared" si="10"/>
        <v>255.34302399999999</v>
      </c>
      <c r="R87" s="585">
        <f t="shared" si="10"/>
        <v>284.40115500000002</v>
      </c>
    </row>
    <row r="88" spans="1:18" ht="11.45" customHeight="1" thickBot="1">
      <c r="A88" s="449"/>
      <c r="B88" s="433">
        <f t="shared" si="5"/>
        <v>40</v>
      </c>
      <c r="C88" s="436">
        <f t="shared" si="10"/>
        <v>178.12985499999999</v>
      </c>
      <c r="D88" s="435">
        <f t="shared" si="10"/>
        <v>137.66922399999999</v>
      </c>
      <c r="E88" s="436">
        <f t="shared" si="10"/>
        <v>296.84356299999996</v>
      </c>
      <c r="F88" s="435">
        <f t="shared" si="10"/>
        <v>279.07390699999996</v>
      </c>
      <c r="G88" s="436">
        <f t="shared" si="10"/>
        <v>402.66332399999999</v>
      </c>
      <c r="H88" s="435">
        <f t="shared" si="10"/>
        <v>387.10119199999997</v>
      </c>
      <c r="I88" s="436">
        <f t="shared" si="10"/>
        <v>609.91516399999989</v>
      </c>
      <c r="J88" s="435">
        <f t="shared" si="10"/>
        <v>345.650824</v>
      </c>
      <c r="K88" s="436">
        <f t="shared" si="10"/>
        <v>440.69750299999998</v>
      </c>
      <c r="L88" s="435">
        <f t="shared" si="10"/>
        <v>596.46933599999988</v>
      </c>
      <c r="M88" s="436">
        <f t="shared" si="10"/>
        <v>293.43649599999998</v>
      </c>
      <c r="N88" s="435">
        <f t="shared" si="10"/>
        <v>336.063602</v>
      </c>
      <c r="O88" s="436">
        <f t="shared" si="10"/>
        <v>357.31786199999999</v>
      </c>
      <c r="P88" s="435">
        <f t="shared" si="10"/>
        <v>293.43649599999998</v>
      </c>
      <c r="Q88" s="436">
        <f t="shared" si="10"/>
        <v>258.59045599999996</v>
      </c>
      <c r="R88" s="588">
        <f t="shared" si="10"/>
        <v>289.31791299999998</v>
      </c>
    </row>
    <row r="89" spans="1:18" ht="11.45" customHeight="1">
      <c r="A89" s="449"/>
      <c r="B89" s="450" t="s">
        <v>264</v>
      </c>
      <c r="C89" s="544"/>
      <c r="D89" s="544"/>
      <c r="E89" s="544"/>
      <c r="F89" s="544"/>
      <c r="G89" s="544"/>
      <c r="H89" s="544"/>
      <c r="I89" s="544"/>
      <c r="J89" s="544"/>
      <c r="K89" s="544"/>
      <c r="L89" s="544"/>
      <c r="M89" s="544"/>
      <c r="N89" s="544"/>
      <c r="O89" s="544"/>
      <c r="P89" s="544"/>
      <c r="Q89" s="544"/>
      <c r="R89" s="544"/>
    </row>
    <row r="90" spans="1:18" ht="11.45" customHeight="1">
      <c r="A90" s="449"/>
      <c r="B90" s="452" t="s">
        <v>265</v>
      </c>
      <c r="C90" s="451"/>
      <c r="D90" s="451"/>
      <c r="E90" s="451"/>
      <c r="F90" s="451"/>
      <c r="G90" s="451"/>
      <c r="H90" s="451"/>
      <c r="I90" s="451"/>
      <c r="J90" s="451"/>
      <c r="K90" s="451"/>
      <c r="L90" s="451"/>
      <c r="M90" s="451"/>
      <c r="N90" s="451"/>
      <c r="O90" s="451"/>
      <c r="P90" s="451"/>
      <c r="Q90" s="451"/>
      <c r="R90" s="451"/>
    </row>
    <row r="91" spans="1:18" ht="11.45" customHeight="1">
      <c r="A91" s="449"/>
      <c r="B91" s="452"/>
      <c r="C91" s="451"/>
      <c r="D91" s="451"/>
      <c r="E91" s="451"/>
      <c r="F91" s="451"/>
      <c r="G91" s="451"/>
      <c r="H91" s="451"/>
      <c r="I91" s="451"/>
      <c r="J91" s="451"/>
      <c r="K91" s="451"/>
      <c r="L91" s="451"/>
      <c r="M91" s="451"/>
      <c r="N91" s="451"/>
      <c r="O91" s="451"/>
      <c r="P91" s="451"/>
      <c r="Q91" s="451"/>
      <c r="R91" s="451"/>
    </row>
    <row r="92" spans="1:18" ht="15.75" thickBot="1">
      <c r="A92" s="449"/>
      <c r="B92" s="438" t="s">
        <v>766</v>
      </c>
      <c r="C92" s="546"/>
      <c r="D92" s="546"/>
      <c r="E92" s="546"/>
      <c r="F92" s="546"/>
      <c r="G92" s="546"/>
      <c r="H92" s="546"/>
      <c r="I92" s="546"/>
      <c r="J92" s="546"/>
      <c r="K92" s="546"/>
      <c r="L92" s="546"/>
      <c r="M92" s="546"/>
      <c r="N92" s="546"/>
      <c r="O92" s="546"/>
      <c r="P92" s="546"/>
      <c r="Q92" s="546"/>
      <c r="R92" s="546"/>
    </row>
    <row r="93" spans="1:18" ht="15.75" thickBot="1">
      <c r="A93" s="449"/>
      <c r="B93" s="440"/>
      <c r="C93" s="839" t="s">
        <v>5</v>
      </c>
      <c r="D93" s="840"/>
      <c r="E93" s="840"/>
      <c r="F93" s="840"/>
      <c r="G93" s="840"/>
      <c r="H93" s="840"/>
      <c r="I93" s="840"/>
      <c r="J93" s="840"/>
      <c r="K93" s="840"/>
      <c r="L93" s="840"/>
      <c r="M93" s="840"/>
      <c r="N93" s="840"/>
      <c r="O93" s="840"/>
      <c r="P93" s="840"/>
      <c r="Q93" s="840"/>
      <c r="R93" s="841"/>
    </row>
    <row r="94" spans="1:18" ht="15.75" thickBot="1">
      <c r="A94" s="449"/>
      <c r="B94" s="410"/>
      <c r="C94" s="643">
        <v>491</v>
      </c>
      <c r="D94" s="644">
        <v>494</v>
      </c>
      <c r="E94" s="645">
        <v>451</v>
      </c>
      <c r="F94" s="644">
        <v>452</v>
      </c>
      <c r="G94" s="645">
        <v>453</v>
      </c>
      <c r="H94" s="644">
        <v>454</v>
      </c>
      <c r="I94" s="645">
        <v>455</v>
      </c>
      <c r="J94" s="644">
        <v>456</v>
      </c>
      <c r="K94" s="645">
        <v>457</v>
      </c>
      <c r="L94" s="644">
        <v>458</v>
      </c>
      <c r="M94" s="645">
        <v>459</v>
      </c>
      <c r="N94" s="644">
        <v>461</v>
      </c>
      <c r="O94" s="645">
        <v>462</v>
      </c>
      <c r="P94" s="644">
        <v>463</v>
      </c>
      <c r="Q94" s="645">
        <v>470</v>
      </c>
      <c r="R94" s="646">
        <v>471</v>
      </c>
    </row>
    <row r="95" spans="1:18" ht="12.6" customHeight="1">
      <c r="A95" s="381"/>
      <c r="B95" s="417">
        <v>41</v>
      </c>
      <c r="C95" s="446">
        <f>MAX(C$153*(1-C$17),((1-C$11)*C193))</f>
        <v>180.23703699999999</v>
      </c>
      <c r="D95" s="445">
        <f t="shared" ref="D95:R95" si="11">MAX(D$153*(1-D$17),((1-D$11)*D193))</f>
        <v>138.94174299999997</v>
      </c>
      <c r="E95" s="446">
        <f t="shared" si="11"/>
        <v>301.06248799999997</v>
      </c>
      <c r="F95" s="445">
        <f t="shared" si="11"/>
        <v>290.12064899999996</v>
      </c>
      <c r="G95" s="446">
        <f t="shared" si="11"/>
        <v>417.11257199999994</v>
      </c>
      <c r="H95" s="445">
        <f t="shared" si="11"/>
        <v>394.49001199999998</v>
      </c>
      <c r="I95" s="446">
        <f t="shared" si="11"/>
        <v>619.72131399999989</v>
      </c>
      <c r="J95" s="445">
        <f t="shared" si="11"/>
        <v>351.65309999999994</v>
      </c>
      <c r="K95" s="446">
        <f t="shared" si="11"/>
        <v>450.10684599999996</v>
      </c>
      <c r="L95" s="445">
        <f t="shared" si="11"/>
        <v>606.45792599999993</v>
      </c>
      <c r="M95" s="446">
        <f t="shared" si="11"/>
        <v>300.04538499999995</v>
      </c>
      <c r="N95" s="445">
        <f t="shared" si="11"/>
        <v>340.22323399999999</v>
      </c>
      <c r="O95" s="446">
        <f t="shared" si="11"/>
        <v>365.11261099999996</v>
      </c>
      <c r="P95" s="445">
        <f t="shared" si="11"/>
        <v>300.04538499999995</v>
      </c>
      <c r="Q95" s="446">
        <f t="shared" si="11"/>
        <v>268.13206799999995</v>
      </c>
      <c r="R95" s="636">
        <f t="shared" si="11"/>
        <v>294.061353</v>
      </c>
    </row>
    <row r="96" spans="1:18" ht="12.6" customHeight="1">
      <c r="A96" s="381"/>
      <c r="B96" s="417">
        <f t="shared" ref="B96:B104" si="12">+B95+1</f>
        <v>42</v>
      </c>
      <c r="C96" s="427">
        <f t="shared" ref="C96:R111" si="13">MAX(C$153*(1-C$17),((1-C$11)*C194))</f>
        <v>182.35334099999997</v>
      </c>
      <c r="D96" s="426">
        <f t="shared" si="13"/>
        <v>142.41722499999997</v>
      </c>
      <c r="E96" s="427">
        <f t="shared" si="13"/>
        <v>305.25860799999998</v>
      </c>
      <c r="F96" s="426">
        <f t="shared" si="13"/>
        <v>294.17537799999997</v>
      </c>
      <c r="G96" s="427">
        <f t="shared" si="13"/>
        <v>422.34403899999995</v>
      </c>
      <c r="H96" s="426">
        <f t="shared" si="13"/>
        <v>402.01566199999996</v>
      </c>
      <c r="I96" s="427">
        <f t="shared" si="13"/>
        <v>629.58675700000003</v>
      </c>
      <c r="J96" s="426">
        <f t="shared" si="13"/>
        <v>357.64625399999994</v>
      </c>
      <c r="K96" s="427">
        <f t="shared" si="13"/>
        <v>454.87765199999996</v>
      </c>
      <c r="L96" s="426">
        <f t="shared" si="13"/>
        <v>618.20250099999998</v>
      </c>
      <c r="M96" s="427">
        <f t="shared" si="13"/>
        <v>301.55051499999996</v>
      </c>
      <c r="N96" s="426">
        <f t="shared" si="13"/>
        <v>345.90623999999997</v>
      </c>
      <c r="O96" s="427">
        <f t="shared" si="13"/>
        <v>370.04761299999996</v>
      </c>
      <c r="P96" s="426">
        <f t="shared" si="13"/>
        <v>301.55051499999996</v>
      </c>
      <c r="Q96" s="427">
        <f t="shared" si="13"/>
        <v>273.65087799999998</v>
      </c>
      <c r="R96" s="585">
        <f t="shared" si="13"/>
        <v>298.97811099999996</v>
      </c>
    </row>
    <row r="97" spans="1:18" ht="12.6" customHeight="1">
      <c r="A97" s="381"/>
      <c r="B97" s="417">
        <f t="shared" si="12"/>
        <v>43</v>
      </c>
      <c r="C97" s="427">
        <f t="shared" si="13"/>
        <v>185.99757999999997</v>
      </c>
      <c r="D97" s="426">
        <f t="shared" si="13"/>
        <v>144.852799</v>
      </c>
      <c r="E97" s="427">
        <f t="shared" si="13"/>
        <v>309.45472799999999</v>
      </c>
      <c r="F97" s="426">
        <f t="shared" si="13"/>
        <v>294.59955099999996</v>
      </c>
      <c r="G97" s="427">
        <f t="shared" si="13"/>
        <v>426.00196099999994</v>
      </c>
      <c r="H97" s="426">
        <f t="shared" si="13"/>
        <v>414.89592599999992</v>
      </c>
      <c r="I97" s="427">
        <f t="shared" si="13"/>
        <v>639.82620199999985</v>
      </c>
      <c r="J97" s="426">
        <f t="shared" si="13"/>
        <v>363.58467599999994</v>
      </c>
      <c r="K97" s="427">
        <f t="shared" si="13"/>
        <v>460.25507099999993</v>
      </c>
      <c r="L97" s="426">
        <f t="shared" si="13"/>
        <v>620.61983099999998</v>
      </c>
      <c r="M97" s="427">
        <f t="shared" si="13"/>
        <v>312.47867099999996</v>
      </c>
      <c r="N97" s="426">
        <f t="shared" si="13"/>
        <v>351.58012399999996</v>
      </c>
      <c r="O97" s="427">
        <f t="shared" si="13"/>
        <v>376.32354899999996</v>
      </c>
      <c r="P97" s="426">
        <f t="shared" si="13"/>
        <v>312.47867099999996</v>
      </c>
      <c r="Q97" s="427">
        <f t="shared" si="13"/>
        <v>273.72385399999996</v>
      </c>
      <c r="R97" s="585">
        <f t="shared" si="13"/>
        <v>303.90399100000002</v>
      </c>
    </row>
    <row r="98" spans="1:18" ht="12.6" customHeight="1">
      <c r="A98" s="381"/>
      <c r="B98" s="417">
        <f t="shared" si="12"/>
        <v>44</v>
      </c>
      <c r="C98" s="427">
        <f t="shared" si="13"/>
        <v>186.60419299999998</v>
      </c>
      <c r="D98" s="426">
        <f t="shared" si="13"/>
        <v>147.15610399999997</v>
      </c>
      <c r="E98" s="427">
        <f t="shared" si="13"/>
        <v>313.650848</v>
      </c>
      <c r="F98" s="426">
        <f t="shared" si="13"/>
        <v>303.00091299999997</v>
      </c>
      <c r="G98" s="427">
        <f t="shared" si="13"/>
        <v>426.36684099999997</v>
      </c>
      <c r="H98" s="426">
        <f t="shared" si="13"/>
        <v>419.82636699999995</v>
      </c>
      <c r="I98" s="427">
        <f t="shared" si="13"/>
        <v>647.73497599999996</v>
      </c>
      <c r="J98" s="426">
        <f t="shared" si="13"/>
        <v>370.07953999999995</v>
      </c>
      <c r="K98" s="427">
        <f t="shared" si="13"/>
        <v>464.94833999999992</v>
      </c>
      <c r="L98" s="426">
        <f t="shared" si="13"/>
        <v>629.38607300000001</v>
      </c>
      <c r="M98" s="427">
        <f t="shared" si="13"/>
        <v>324.88915199999997</v>
      </c>
      <c r="N98" s="426">
        <f t="shared" si="13"/>
        <v>355.62117000000001</v>
      </c>
      <c r="O98" s="427">
        <f t="shared" si="13"/>
        <v>382.66333899999995</v>
      </c>
      <c r="P98" s="426">
        <f t="shared" si="13"/>
        <v>324.88915199999997</v>
      </c>
      <c r="Q98" s="427">
        <f t="shared" si="13"/>
        <v>281.07162499999998</v>
      </c>
      <c r="R98" s="585">
        <f t="shared" si="13"/>
        <v>308.51060099999995</v>
      </c>
    </row>
    <row r="99" spans="1:18" ht="12.6" customHeight="1">
      <c r="A99" s="381"/>
      <c r="B99" s="448">
        <f t="shared" si="12"/>
        <v>45</v>
      </c>
      <c r="C99" s="431">
        <f t="shared" si="13"/>
        <v>188.73874099999998</v>
      </c>
      <c r="D99" s="430">
        <f t="shared" si="13"/>
        <v>149.78324000000001</v>
      </c>
      <c r="E99" s="431">
        <f t="shared" si="13"/>
        <v>317.878895</v>
      </c>
      <c r="F99" s="430">
        <f t="shared" si="13"/>
        <v>303.84469799999999</v>
      </c>
      <c r="G99" s="431">
        <f t="shared" si="13"/>
        <v>428.17755799999992</v>
      </c>
      <c r="H99" s="430">
        <f t="shared" si="13"/>
        <v>427.65760399999994</v>
      </c>
      <c r="I99" s="431">
        <f t="shared" si="13"/>
        <v>659.23781799999995</v>
      </c>
      <c r="J99" s="430">
        <f t="shared" si="13"/>
        <v>372.14567299999999</v>
      </c>
      <c r="K99" s="431">
        <f t="shared" si="13"/>
        <v>470.33488099999994</v>
      </c>
      <c r="L99" s="430">
        <f t="shared" si="13"/>
        <v>641.96074999999996</v>
      </c>
      <c r="M99" s="431">
        <f t="shared" si="13"/>
        <v>329.69644599999998</v>
      </c>
      <c r="N99" s="430">
        <f t="shared" si="13"/>
        <v>357.897109</v>
      </c>
      <c r="O99" s="431">
        <f t="shared" si="13"/>
        <v>398.12968999999993</v>
      </c>
      <c r="P99" s="430">
        <f t="shared" si="13"/>
        <v>329.69644599999998</v>
      </c>
      <c r="Q99" s="431">
        <f t="shared" si="13"/>
        <v>281.673677</v>
      </c>
      <c r="R99" s="587">
        <f t="shared" si="13"/>
        <v>313.18562599999996</v>
      </c>
    </row>
    <row r="100" spans="1:18" ht="12.6" customHeight="1">
      <c r="A100" s="381"/>
      <c r="B100" s="417">
        <f t="shared" si="12"/>
        <v>46</v>
      </c>
      <c r="C100" s="427">
        <f t="shared" si="13"/>
        <v>190.85960599999999</v>
      </c>
      <c r="D100" s="426">
        <f t="shared" si="13"/>
        <v>152.03181299999997</v>
      </c>
      <c r="E100" s="427">
        <f t="shared" si="13"/>
        <v>322.07957599999997</v>
      </c>
      <c r="F100" s="426">
        <f t="shared" si="13"/>
        <v>308.81618800000001</v>
      </c>
      <c r="G100" s="427">
        <f t="shared" si="13"/>
        <v>441.60514199999994</v>
      </c>
      <c r="H100" s="426">
        <f t="shared" si="13"/>
        <v>435.11027799999994</v>
      </c>
      <c r="I100" s="427">
        <f t="shared" si="13"/>
        <v>672.35981499999991</v>
      </c>
      <c r="J100" s="426">
        <f t="shared" si="13"/>
        <v>382.13426299999998</v>
      </c>
      <c r="K100" s="427">
        <f t="shared" si="13"/>
        <v>479.37934399999995</v>
      </c>
      <c r="L100" s="426">
        <f t="shared" si="13"/>
        <v>663.36096199999997</v>
      </c>
      <c r="M100" s="427">
        <f t="shared" si="13"/>
        <v>331.80362799999995</v>
      </c>
      <c r="N100" s="426">
        <f t="shared" si="13"/>
        <v>366.59037499999994</v>
      </c>
      <c r="O100" s="427">
        <f t="shared" si="13"/>
        <v>402.51281099999994</v>
      </c>
      <c r="P100" s="426">
        <f t="shared" si="13"/>
        <v>331.80362799999995</v>
      </c>
      <c r="Q100" s="427">
        <f t="shared" si="13"/>
        <v>287.02829099999997</v>
      </c>
      <c r="R100" s="585">
        <f t="shared" si="13"/>
        <v>317.377185</v>
      </c>
    </row>
    <row r="101" spans="1:18" ht="12.6" customHeight="1">
      <c r="A101" s="381"/>
      <c r="B101" s="417">
        <f t="shared" si="12"/>
        <v>47</v>
      </c>
      <c r="C101" s="427">
        <f t="shared" si="13"/>
        <v>192.98959299999999</v>
      </c>
      <c r="D101" s="426">
        <f t="shared" si="13"/>
        <v>154.467387</v>
      </c>
      <c r="E101" s="427">
        <f t="shared" si="13"/>
        <v>325.09439699999996</v>
      </c>
      <c r="F101" s="426">
        <f t="shared" si="13"/>
        <v>319.39314699999994</v>
      </c>
      <c r="G101" s="427">
        <f t="shared" si="13"/>
        <v>444.50137699999999</v>
      </c>
      <c r="H101" s="426">
        <f t="shared" si="13"/>
        <v>443.00536899999992</v>
      </c>
      <c r="I101" s="427">
        <f t="shared" si="13"/>
        <v>685.30849399999988</v>
      </c>
      <c r="J101" s="426">
        <f t="shared" si="13"/>
        <v>383.849199</v>
      </c>
      <c r="K101" s="427">
        <f t="shared" si="13"/>
        <v>484.74764099999993</v>
      </c>
      <c r="L101" s="426">
        <f t="shared" si="13"/>
        <v>665.50463200000002</v>
      </c>
      <c r="M101" s="427">
        <f t="shared" si="13"/>
        <v>333.52312499999994</v>
      </c>
      <c r="N101" s="426">
        <f t="shared" si="13"/>
        <v>371.90393999999992</v>
      </c>
      <c r="O101" s="427">
        <f t="shared" si="13"/>
        <v>403.00995999999998</v>
      </c>
      <c r="P101" s="426">
        <f t="shared" si="13"/>
        <v>333.52312499999994</v>
      </c>
      <c r="Q101" s="427">
        <f t="shared" si="13"/>
        <v>297.19475999999997</v>
      </c>
      <c r="R101" s="585">
        <f t="shared" si="13"/>
        <v>321.86520899999999</v>
      </c>
    </row>
    <row r="102" spans="1:18" ht="12.6" customHeight="1">
      <c r="A102" s="381"/>
      <c r="B102" s="417">
        <f t="shared" si="12"/>
        <v>48</v>
      </c>
      <c r="C102" s="427">
        <f t="shared" si="13"/>
        <v>195.10589699999997</v>
      </c>
      <c r="D102" s="426">
        <f t="shared" si="13"/>
        <v>155.02839</v>
      </c>
      <c r="E102" s="427">
        <f t="shared" si="13"/>
        <v>330.485499</v>
      </c>
      <c r="F102" s="426">
        <f t="shared" si="13"/>
        <v>320.45129900000001</v>
      </c>
      <c r="G102" s="427">
        <f t="shared" si="13"/>
        <v>445.11255099999994</v>
      </c>
      <c r="H102" s="426">
        <f t="shared" si="13"/>
        <v>447.98141999999996</v>
      </c>
      <c r="I102" s="427">
        <f t="shared" si="13"/>
        <v>694.90027699999985</v>
      </c>
      <c r="J102" s="426">
        <f t="shared" si="13"/>
        <v>389.71008399999999</v>
      </c>
      <c r="K102" s="427">
        <f t="shared" si="13"/>
        <v>489.88788799999992</v>
      </c>
      <c r="L102" s="426">
        <f t="shared" si="13"/>
        <v>666.49436899999989</v>
      </c>
      <c r="M102" s="427">
        <f t="shared" si="13"/>
        <v>336.25516399999998</v>
      </c>
      <c r="N102" s="426">
        <f t="shared" si="13"/>
        <v>376.79333199999996</v>
      </c>
      <c r="O102" s="427">
        <f t="shared" si="13"/>
        <v>413.18098999999995</v>
      </c>
      <c r="P102" s="426">
        <f t="shared" si="13"/>
        <v>336.25516399999998</v>
      </c>
      <c r="Q102" s="427">
        <f t="shared" si="13"/>
        <v>298.093277</v>
      </c>
      <c r="R102" s="585">
        <f t="shared" si="13"/>
        <v>327.02826099999999</v>
      </c>
    </row>
    <row r="103" spans="1:18" ht="12.6" customHeight="1">
      <c r="A103" s="381"/>
      <c r="B103" s="417">
        <f t="shared" si="12"/>
        <v>49</v>
      </c>
      <c r="C103" s="427">
        <f t="shared" si="13"/>
        <v>196.113878</v>
      </c>
      <c r="D103" s="426">
        <f t="shared" si="13"/>
        <v>158.59509199999999</v>
      </c>
      <c r="E103" s="427">
        <f t="shared" si="13"/>
        <v>331.01913599999995</v>
      </c>
      <c r="F103" s="426">
        <f t="shared" si="13"/>
        <v>329.48207899999994</v>
      </c>
      <c r="G103" s="427">
        <f t="shared" si="13"/>
        <v>457.30866499999996</v>
      </c>
      <c r="H103" s="426">
        <f t="shared" si="13"/>
        <v>455.96316999999999</v>
      </c>
      <c r="I103" s="427">
        <f t="shared" si="13"/>
        <v>705.47267499999987</v>
      </c>
      <c r="J103" s="426">
        <f t="shared" si="13"/>
        <v>395.56184699999994</v>
      </c>
      <c r="K103" s="427">
        <f t="shared" si="13"/>
        <v>494.65869399999991</v>
      </c>
      <c r="L103" s="426">
        <f t="shared" si="13"/>
        <v>686.26630399999999</v>
      </c>
      <c r="M103" s="427">
        <f t="shared" si="13"/>
        <v>339.94957399999998</v>
      </c>
      <c r="N103" s="426">
        <f t="shared" si="13"/>
        <v>381.79218799999995</v>
      </c>
      <c r="O103" s="427">
        <f t="shared" si="13"/>
        <v>416.04073699999998</v>
      </c>
      <c r="P103" s="426">
        <f t="shared" si="13"/>
        <v>339.94957399999998</v>
      </c>
      <c r="Q103" s="427">
        <f t="shared" si="13"/>
        <v>302.28483599999998</v>
      </c>
      <c r="R103" s="585">
        <f t="shared" si="13"/>
        <v>331.02825799999994</v>
      </c>
    </row>
    <row r="104" spans="1:18" ht="12.6" customHeight="1">
      <c r="A104" s="381"/>
      <c r="B104" s="448">
        <f t="shared" si="12"/>
        <v>50</v>
      </c>
      <c r="C104" s="431">
        <f t="shared" si="13"/>
        <v>196.37385499999999</v>
      </c>
      <c r="D104" s="430">
        <f t="shared" si="13"/>
        <v>160.78437199999996</v>
      </c>
      <c r="E104" s="431">
        <f t="shared" si="13"/>
        <v>331.55733399999997</v>
      </c>
      <c r="F104" s="430">
        <f t="shared" si="13"/>
        <v>332.74775499999998</v>
      </c>
      <c r="G104" s="431">
        <f t="shared" si="13"/>
        <v>458.53101299999997</v>
      </c>
      <c r="H104" s="430">
        <f t="shared" si="13"/>
        <v>463.49794199999997</v>
      </c>
      <c r="I104" s="431">
        <f t="shared" si="13"/>
        <v>714.51257699999985</v>
      </c>
      <c r="J104" s="430">
        <f t="shared" si="13"/>
        <v>401.41360999999995</v>
      </c>
      <c r="K104" s="431">
        <f t="shared" si="13"/>
        <v>499.96769799999998</v>
      </c>
      <c r="L104" s="430">
        <f t="shared" si="13"/>
        <v>718.289085</v>
      </c>
      <c r="M104" s="431">
        <f t="shared" si="13"/>
        <v>345.88799599999999</v>
      </c>
      <c r="N104" s="430">
        <f t="shared" si="13"/>
        <v>387.02821599999999</v>
      </c>
      <c r="O104" s="431">
        <f t="shared" si="13"/>
        <v>420.19580799999994</v>
      </c>
      <c r="P104" s="430">
        <f t="shared" si="13"/>
        <v>345.88799599999999</v>
      </c>
      <c r="Q104" s="431">
        <f t="shared" si="13"/>
        <v>302.80478999999997</v>
      </c>
      <c r="R104" s="587">
        <f t="shared" si="13"/>
        <v>336.063602</v>
      </c>
    </row>
    <row r="105" spans="1:18" ht="12.6" customHeight="1">
      <c r="A105" s="381"/>
      <c r="B105" s="417">
        <f t="shared" ref="B105:B129" si="14">+B104+2</f>
        <v>52</v>
      </c>
      <c r="C105" s="427">
        <f t="shared" si="13"/>
        <v>204.45594699999998</v>
      </c>
      <c r="D105" s="426">
        <f t="shared" si="13"/>
        <v>165.11276099999998</v>
      </c>
      <c r="E105" s="427">
        <f t="shared" si="13"/>
        <v>349.06245200000001</v>
      </c>
      <c r="F105" s="426">
        <f t="shared" si="13"/>
        <v>344.09096199999993</v>
      </c>
      <c r="G105" s="427">
        <f t="shared" si="13"/>
        <v>472.98938299999992</v>
      </c>
      <c r="H105" s="426">
        <f t="shared" si="13"/>
        <v>478.70887699999992</v>
      </c>
      <c r="I105" s="427">
        <f t="shared" si="13"/>
        <v>727.19671799999992</v>
      </c>
      <c r="J105" s="426">
        <f t="shared" si="13"/>
        <v>412.98030599999998</v>
      </c>
      <c r="K105" s="427">
        <f t="shared" si="13"/>
        <v>513.83769899999993</v>
      </c>
      <c r="L105" s="426">
        <f t="shared" si="13"/>
        <v>720.09980199999984</v>
      </c>
      <c r="M105" s="427">
        <f t="shared" si="13"/>
        <v>357.79676699999999</v>
      </c>
      <c r="N105" s="426">
        <f t="shared" si="13"/>
        <v>408.12284099999999</v>
      </c>
      <c r="O105" s="427">
        <f t="shared" si="13"/>
        <v>441.25850599999995</v>
      </c>
      <c r="P105" s="426">
        <f t="shared" si="13"/>
        <v>357.79676699999999</v>
      </c>
      <c r="Q105" s="427">
        <f t="shared" si="13"/>
        <v>314.34411999999998</v>
      </c>
      <c r="R105" s="585">
        <f t="shared" si="13"/>
        <v>343.26542099999995</v>
      </c>
    </row>
    <row r="106" spans="1:18" ht="12.6" customHeight="1">
      <c r="A106" s="381"/>
      <c r="B106" s="417">
        <f t="shared" si="14"/>
        <v>54</v>
      </c>
      <c r="C106" s="427">
        <f t="shared" si="13"/>
        <v>204.998706</v>
      </c>
      <c r="D106" s="426">
        <f t="shared" si="13"/>
        <v>170.47193599999997</v>
      </c>
      <c r="E106" s="427">
        <f t="shared" si="13"/>
        <v>356.23234399999996</v>
      </c>
      <c r="F106" s="426">
        <f t="shared" si="13"/>
        <v>353.67818399999999</v>
      </c>
      <c r="G106" s="427">
        <f t="shared" si="13"/>
        <v>483.21058399999998</v>
      </c>
      <c r="H106" s="426">
        <f t="shared" si="13"/>
        <v>494.33942399999989</v>
      </c>
      <c r="I106" s="427">
        <f t="shared" si="13"/>
        <v>747.57070499999986</v>
      </c>
      <c r="J106" s="426">
        <f t="shared" si="13"/>
        <v>424.58348999999993</v>
      </c>
      <c r="K106" s="427">
        <f t="shared" si="13"/>
        <v>526.17520400000001</v>
      </c>
      <c r="L106" s="426">
        <f t="shared" si="13"/>
        <v>764.19098899999995</v>
      </c>
      <c r="M106" s="427">
        <f t="shared" si="13"/>
        <v>371.19242399999996</v>
      </c>
      <c r="N106" s="426">
        <f t="shared" si="13"/>
        <v>416.07722499999994</v>
      </c>
      <c r="O106" s="427">
        <f t="shared" si="13"/>
        <v>458.91869800000001</v>
      </c>
      <c r="P106" s="426">
        <f t="shared" si="13"/>
        <v>371.19242399999996</v>
      </c>
      <c r="Q106" s="427">
        <f t="shared" si="13"/>
        <v>323.20614299999994</v>
      </c>
      <c r="R106" s="585">
        <f t="shared" si="13"/>
        <v>352.73861799999997</v>
      </c>
    </row>
    <row r="107" spans="1:18" ht="12.6" customHeight="1">
      <c r="A107" s="381"/>
      <c r="B107" s="417">
        <f t="shared" si="14"/>
        <v>56</v>
      </c>
      <c r="C107" s="427">
        <f t="shared" si="13"/>
        <v>210.87327399999998</v>
      </c>
      <c r="D107" s="426">
        <f t="shared" si="13"/>
        <v>175.82198899999997</v>
      </c>
      <c r="E107" s="427">
        <f t="shared" si="13"/>
        <v>364.66563299999996</v>
      </c>
      <c r="F107" s="426">
        <f t="shared" si="13"/>
        <v>363.23803999999996</v>
      </c>
      <c r="G107" s="427">
        <f t="shared" si="13"/>
        <v>488.86622399999993</v>
      </c>
      <c r="H107" s="426">
        <f t="shared" si="13"/>
        <v>509.15355199999993</v>
      </c>
      <c r="I107" s="427">
        <f t="shared" si="13"/>
        <v>773.44069699999989</v>
      </c>
      <c r="J107" s="426">
        <f t="shared" si="13"/>
        <v>438.64049199999994</v>
      </c>
      <c r="K107" s="427">
        <f t="shared" si="13"/>
        <v>538.34851299999991</v>
      </c>
      <c r="L107" s="426">
        <f t="shared" si="13"/>
        <v>771.20124599999997</v>
      </c>
      <c r="M107" s="427">
        <f t="shared" si="13"/>
        <v>381.69640699999997</v>
      </c>
      <c r="N107" s="426">
        <f t="shared" si="13"/>
        <v>427.50252999999998</v>
      </c>
      <c r="O107" s="427">
        <f t="shared" si="13"/>
        <v>470.12963599999995</v>
      </c>
      <c r="P107" s="426">
        <f t="shared" si="13"/>
        <v>381.69640699999997</v>
      </c>
      <c r="Q107" s="427">
        <f t="shared" si="13"/>
        <v>337.43190199999998</v>
      </c>
      <c r="R107" s="585">
        <f t="shared" si="13"/>
        <v>362.14796099999995</v>
      </c>
    </row>
    <row r="108" spans="1:18" ht="12.6" customHeight="1">
      <c r="A108" s="381"/>
      <c r="B108" s="417">
        <f t="shared" si="14"/>
        <v>58</v>
      </c>
      <c r="C108" s="427">
        <f t="shared" si="13"/>
        <v>216.73871999999997</v>
      </c>
      <c r="D108" s="426">
        <f t="shared" si="13"/>
        <v>181.16291999999999</v>
      </c>
      <c r="E108" s="427">
        <f t="shared" si="13"/>
        <v>373.09892199999996</v>
      </c>
      <c r="F108" s="426">
        <f t="shared" si="13"/>
        <v>372.79333499999996</v>
      </c>
      <c r="G108" s="427">
        <f t="shared" si="13"/>
        <v>494.52186399999994</v>
      </c>
      <c r="H108" s="426">
        <f t="shared" si="13"/>
        <v>523.72138599999994</v>
      </c>
      <c r="I108" s="427">
        <f t="shared" si="13"/>
        <v>796.74284599999999</v>
      </c>
      <c r="J108" s="426">
        <f t="shared" si="13"/>
        <v>450.50821399999995</v>
      </c>
      <c r="K108" s="427">
        <f t="shared" si="13"/>
        <v>549.76925700000004</v>
      </c>
      <c r="L108" s="426">
        <f t="shared" si="13"/>
        <v>772.11800699999992</v>
      </c>
      <c r="M108" s="427">
        <f t="shared" si="13"/>
        <v>385.57325699999996</v>
      </c>
      <c r="N108" s="426">
        <f t="shared" si="13"/>
        <v>438.92783499999996</v>
      </c>
      <c r="O108" s="427">
        <f t="shared" si="13"/>
        <v>479.57090599999998</v>
      </c>
      <c r="P108" s="426">
        <f t="shared" si="13"/>
        <v>385.57325699999996</v>
      </c>
      <c r="Q108" s="427">
        <f t="shared" si="13"/>
        <v>345.96097199999997</v>
      </c>
      <c r="R108" s="585">
        <f t="shared" si="13"/>
        <v>371.62115799999992</v>
      </c>
    </row>
    <row r="109" spans="1:18" ht="12.6" customHeight="1">
      <c r="A109" s="381"/>
      <c r="B109" s="448">
        <f t="shared" si="14"/>
        <v>60</v>
      </c>
      <c r="C109" s="431">
        <f t="shared" si="13"/>
        <v>217.32708899999997</v>
      </c>
      <c r="D109" s="430">
        <f t="shared" si="13"/>
        <v>186.476485</v>
      </c>
      <c r="E109" s="431">
        <f t="shared" si="13"/>
        <v>381.48660099999995</v>
      </c>
      <c r="F109" s="430">
        <f t="shared" si="13"/>
        <v>382.38967899999994</v>
      </c>
      <c r="G109" s="431">
        <f t="shared" si="13"/>
        <v>514.59026399999993</v>
      </c>
      <c r="H109" s="430">
        <f t="shared" si="13"/>
        <v>538.30746399999998</v>
      </c>
      <c r="I109" s="431">
        <f t="shared" si="13"/>
        <v>804.3642769999999</v>
      </c>
      <c r="J109" s="430">
        <f t="shared" si="13"/>
        <v>459.320066</v>
      </c>
      <c r="K109" s="431">
        <f t="shared" si="13"/>
        <v>561.02124399999991</v>
      </c>
      <c r="L109" s="430">
        <f t="shared" si="13"/>
        <v>776.69725099999994</v>
      </c>
      <c r="M109" s="431">
        <f t="shared" si="13"/>
        <v>404.97575099999995</v>
      </c>
      <c r="N109" s="430">
        <f t="shared" si="13"/>
        <v>444.492255</v>
      </c>
      <c r="O109" s="431">
        <f t="shared" si="13"/>
        <v>505.70087499999994</v>
      </c>
      <c r="P109" s="430">
        <f t="shared" si="13"/>
        <v>404.97575099999995</v>
      </c>
      <c r="Q109" s="431">
        <f t="shared" si="13"/>
        <v>354.86404399999992</v>
      </c>
      <c r="R109" s="587">
        <f t="shared" si="13"/>
        <v>380.85718299999996</v>
      </c>
    </row>
    <row r="110" spans="1:18" ht="12.6" customHeight="1">
      <c r="A110" s="381"/>
      <c r="B110" s="417">
        <f t="shared" si="14"/>
        <v>62</v>
      </c>
      <c r="C110" s="427">
        <f t="shared" si="13"/>
        <v>225.22674099999998</v>
      </c>
      <c r="D110" s="426">
        <f t="shared" si="13"/>
        <v>192.31912599999998</v>
      </c>
      <c r="E110" s="427">
        <f t="shared" si="13"/>
        <v>393.14451699999995</v>
      </c>
      <c r="F110" s="426">
        <f t="shared" si="13"/>
        <v>387.16504599999996</v>
      </c>
      <c r="G110" s="427">
        <f t="shared" si="13"/>
        <v>516.45571299999995</v>
      </c>
      <c r="H110" s="426">
        <f t="shared" si="13"/>
        <v>552.87985900000001</v>
      </c>
      <c r="I110" s="427">
        <f t="shared" si="13"/>
        <v>824.53301899999985</v>
      </c>
      <c r="J110" s="426">
        <f t="shared" si="13"/>
        <v>472.38733099999996</v>
      </c>
      <c r="K110" s="427">
        <f t="shared" si="13"/>
        <v>572.44198799999992</v>
      </c>
      <c r="L110" s="426">
        <f t="shared" si="13"/>
        <v>804.13622699999985</v>
      </c>
      <c r="M110" s="427">
        <f t="shared" si="13"/>
        <v>419.694098</v>
      </c>
      <c r="N110" s="426">
        <f t="shared" si="13"/>
        <v>455.50250899999998</v>
      </c>
      <c r="O110" s="427">
        <f t="shared" si="13"/>
        <v>521.39527599999997</v>
      </c>
      <c r="P110" s="426">
        <f t="shared" si="13"/>
        <v>419.694098</v>
      </c>
      <c r="Q110" s="427">
        <f t="shared" si="13"/>
        <v>357.29505699999999</v>
      </c>
      <c r="R110" s="585">
        <f t="shared" si="13"/>
        <v>390.63596699999999</v>
      </c>
    </row>
    <row r="111" spans="1:18" ht="12.6" customHeight="1">
      <c r="A111" s="381"/>
      <c r="B111" s="417">
        <f t="shared" si="14"/>
        <v>64</v>
      </c>
      <c r="C111" s="427">
        <f t="shared" si="13"/>
        <v>229.34076299999998</v>
      </c>
      <c r="D111" s="426">
        <f t="shared" si="13"/>
        <v>200.96222099999997</v>
      </c>
      <c r="E111" s="427">
        <f t="shared" si="13"/>
        <v>398.841206</v>
      </c>
      <c r="F111" s="426">
        <f t="shared" si="13"/>
        <v>405.03048299999995</v>
      </c>
      <c r="G111" s="427">
        <f t="shared" si="13"/>
        <v>524.48307299999999</v>
      </c>
      <c r="H111" s="426">
        <f t="shared" si="13"/>
        <v>569.65977799999996</v>
      </c>
      <c r="I111" s="427">
        <f t="shared" si="13"/>
        <v>856.16355399999998</v>
      </c>
      <c r="J111" s="426">
        <f t="shared" si="13"/>
        <v>483.11480299999994</v>
      </c>
      <c r="K111" s="427">
        <f t="shared" si="13"/>
        <v>584.60617499999989</v>
      </c>
      <c r="L111" s="426">
        <f t="shared" si="13"/>
        <v>831.57976399999995</v>
      </c>
      <c r="M111" s="427">
        <f t="shared" si="13"/>
        <v>430.28017899999992</v>
      </c>
      <c r="N111" s="426">
        <f t="shared" si="13"/>
        <v>477.31321099999997</v>
      </c>
      <c r="O111" s="427">
        <f t="shared" si="13"/>
        <v>532.51043299999992</v>
      </c>
      <c r="P111" s="426">
        <f t="shared" si="13"/>
        <v>430.28017899999992</v>
      </c>
      <c r="Q111" s="427">
        <f t="shared" si="13"/>
        <v>372.71123699999998</v>
      </c>
      <c r="R111" s="585">
        <f t="shared" ref="R111" si="15">MAX(R$153*(1-R$17),((1-R$11)*R209))</f>
        <v>400.29160399999995</v>
      </c>
    </row>
    <row r="112" spans="1:18" ht="12.6" customHeight="1">
      <c r="A112" s="381"/>
      <c r="B112" s="417">
        <f t="shared" si="14"/>
        <v>66</v>
      </c>
      <c r="C112" s="427">
        <f t="shared" ref="C112:R127" si="16">MAX(C$153*(1-C$17),((1-C$11)*C210))</f>
        <v>233.47302899999997</v>
      </c>
      <c r="D112" s="426">
        <f t="shared" si="16"/>
        <v>204.19596999999996</v>
      </c>
      <c r="E112" s="427">
        <f t="shared" si="16"/>
        <v>410.59034199999996</v>
      </c>
      <c r="F112" s="426">
        <f t="shared" si="16"/>
        <v>407.58464299999997</v>
      </c>
      <c r="G112" s="427">
        <f t="shared" si="16"/>
        <v>546.63128899999992</v>
      </c>
      <c r="H112" s="426">
        <f t="shared" si="16"/>
        <v>582.90492199999994</v>
      </c>
      <c r="I112" s="427">
        <f t="shared" si="16"/>
        <v>864.2547679999999</v>
      </c>
      <c r="J112" s="426">
        <f t="shared" si="16"/>
        <v>491.26987100000002</v>
      </c>
      <c r="K112" s="427">
        <f t="shared" si="16"/>
        <v>595.73957599999994</v>
      </c>
      <c r="L112" s="426">
        <f t="shared" si="16"/>
        <v>853.39502699999991</v>
      </c>
      <c r="M112" s="427">
        <f t="shared" si="16"/>
        <v>439.63478999999995</v>
      </c>
      <c r="N112" s="426">
        <f t="shared" si="16"/>
        <v>480.53783799999991</v>
      </c>
      <c r="O112" s="427">
        <f t="shared" si="16"/>
        <v>542.9003909999999</v>
      </c>
      <c r="P112" s="426">
        <f t="shared" si="16"/>
        <v>439.63478999999995</v>
      </c>
      <c r="Q112" s="427">
        <f t="shared" si="16"/>
        <v>373.87429199999997</v>
      </c>
      <c r="R112" s="585">
        <f t="shared" si="16"/>
        <v>402.94154499999996</v>
      </c>
    </row>
    <row r="113" spans="1:18" ht="12.6" customHeight="1">
      <c r="A113" s="381"/>
      <c r="B113" s="417">
        <f t="shared" si="14"/>
        <v>68</v>
      </c>
      <c r="C113" s="427">
        <f t="shared" si="16"/>
        <v>234.84588999999997</v>
      </c>
      <c r="D113" s="426">
        <f t="shared" si="16"/>
        <v>211.94054799999998</v>
      </c>
      <c r="E113" s="427">
        <f t="shared" si="16"/>
        <v>414.77733999999992</v>
      </c>
      <c r="F113" s="426">
        <f t="shared" si="16"/>
        <v>414.87768199999994</v>
      </c>
      <c r="G113" s="427">
        <f t="shared" si="16"/>
        <v>548.27324899999985</v>
      </c>
      <c r="H113" s="426">
        <f t="shared" si="16"/>
        <v>595.83535700000004</v>
      </c>
      <c r="I113" s="427">
        <f t="shared" si="16"/>
        <v>891.22852199999988</v>
      </c>
      <c r="J113" s="426">
        <f t="shared" si="16"/>
        <v>503.89471899999995</v>
      </c>
      <c r="K113" s="427">
        <f t="shared" si="16"/>
        <v>607.14207599999997</v>
      </c>
      <c r="L113" s="426">
        <f t="shared" si="16"/>
        <v>854.57176499999991</v>
      </c>
      <c r="M113" s="427">
        <f t="shared" si="16"/>
        <v>443.21517499999993</v>
      </c>
      <c r="N113" s="426">
        <f t="shared" si="16"/>
        <v>496.08628699999997</v>
      </c>
      <c r="O113" s="427">
        <f t="shared" si="16"/>
        <v>568.41462499999989</v>
      </c>
      <c r="P113" s="426">
        <f t="shared" si="16"/>
        <v>443.21517499999993</v>
      </c>
      <c r="Q113" s="427">
        <f t="shared" si="16"/>
        <v>380.97576899999996</v>
      </c>
      <c r="R113" s="585">
        <f t="shared" si="16"/>
        <v>410.80014799999998</v>
      </c>
    </row>
    <row r="114" spans="1:18" ht="12.6" customHeight="1">
      <c r="A114" s="381"/>
      <c r="B114" s="448">
        <f t="shared" si="14"/>
        <v>70</v>
      </c>
      <c r="C114" s="431">
        <f t="shared" si="16"/>
        <v>240.113845</v>
      </c>
      <c r="D114" s="430">
        <f t="shared" si="16"/>
        <v>218.056849</v>
      </c>
      <c r="E114" s="431">
        <f t="shared" si="16"/>
        <v>422.76821200000001</v>
      </c>
      <c r="F114" s="430">
        <f t="shared" si="16"/>
        <v>424.12738999999993</v>
      </c>
      <c r="G114" s="431">
        <f t="shared" si="16"/>
        <v>562.30744600000003</v>
      </c>
      <c r="H114" s="430">
        <f t="shared" si="16"/>
        <v>607.34276</v>
      </c>
      <c r="I114" s="431">
        <f t="shared" si="16"/>
        <v>917.84195699999998</v>
      </c>
      <c r="J114" s="430">
        <f t="shared" si="16"/>
        <v>517.61876800000005</v>
      </c>
      <c r="K114" s="431">
        <f t="shared" si="16"/>
        <v>618.51720999999998</v>
      </c>
      <c r="L114" s="430">
        <f t="shared" si="16"/>
        <v>873.07574199999988</v>
      </c>
      <c r="M114" s="431">
        <f t="shared" si="16"/>
        <v>469.78299999999996</v>
      </c>
      <c r="N114" s="430">
        <f t="shared" si="16"/>
        <v>511.87646899999993</v>
      </c>
      <c r="O114" s="431">
        <f t="shared" si="16"/>
        <v>581.814843</v>
      </c>
      <c r="P114" s="430">
        <f t="shared" si="16"/>
        <v>469.78299999999996</v>
      </c>
      <c r="Q114" s="431">
        <f t="shared" si="16"/>
        <v>389.89252399999998</v>
      </c>
      <c r="R114" s="587">
        <f t="shared" si="16"/>
        <v>428.34175399999992</v>
      </c>
    </row>
    <row r="115" spans="1:18" ht="12.6" customHeight="1">
      <c r="A115" s="381"/>
      <c r="B115" s="417">
        <f t="shared" si="14"/>
        <v>72</v>
      </c>
      <c r="C115" s="427">
        <f t="shared" si="16"/>
        <v>246.37609800000001</v>
      </c>
      <c r="D115" s="426">
        <f t="shared" si="16"/>
        <v>223.92229499999996</v>
      </c>
      <c r="E115" s="427">
        <f t="shared" si="16"/>
        <v>438.61768699999999</v>
      </c>
      <c r="F115" s="426">
        <f t="shared" si="16"/>
        <v>438.48085699999996</v>
      </c>
      <c r="G115" s="427">
        <f t="shared" si="16"/>
        <v>564.0041379999999</v>
      </c>
      <c r="H115" s="426">
        <f t="shared" si="16"/>
        <v>623.10557599999993</v>
      </c>
      <c r="I115" s="427">
        <f t="shared" si="16"/>
        <v>922.27981</v>
      </c>
      <c r="J115" s="426">
        <f t="shared" si="16"/>
        <v>531.95399099999986</v>
      </c>
      <c r="K115" s="427">
        <f t="shared" si="16"/>
        <v>630.55368899999996</v>
      </c>
      <c r="L115" s="426">
        <f t="shared" si="16"/>
        <v>901.13045299999987</v>
      </c>
      <c r="M115" s="427">
        <f t="shared" si="16"/>
        <v>474.94149099999993</v>
      </c>
      <c r="N115" s="426">
        <f t="shared" si="16"/>
        <v>524.36904800000002</v>
      </c>
      <c r="O115" s="427">
        <f t="shared" si="16"/>
        <v>592.01779999999997</v>
      </c>
      <c r="P115" s="426">
        <f t="shared" si="16"/>
        <v>474.94149099999993</v>
      </c>
      <c r="Q115" s="427">
        <f t="shared" si="16"/>
        <v>405.83778000000001</v>
      </c>
      <c r="R115" s="585">
        <f t="shared" si="16"/>
        <v>446.29841099999993</v>
      </c>
    </row>
    <row r="116" spans="1:18" ht="12.6" customHeight="1">
      <c r="A116" s="381"/>
      <c r="B116" s="417">
        <f t="shared" si="14"/>
        <v>74</v>
      </c>
      <c r="C116" s="427">
        <f t="shared" si="16"/>
        <v>251.15602599999997</v>
      </c>
      <c r="D116" s="426">
        <f t="shared" si="16"/>
        <v>229.29971399999997</v>
      </c>
      <c r="E116" s="427">
        <f t="shared" si="16"/>
        <v>441.83775299999996</v>
      </c>
      <c r="F116" s="426">
        <f t="shared" si="16"/>
        <v>442.64504999999997</v>
      </c>
      <c r="G116" s="427">
        <f t="shared" si="16"/>
        <v>585.13525099999993</v>
      </c>
      <c r="H116" s="426">
        <f t="shared" si="16"/>
        <v>638.30738899999994</v>
      </c>
      <c r="I116" s="427">
        <f t="shared" si="16"/>
        <v>966.82253600000001</v>
      </c>
      <c r="J116" s="426">
        <f t="shared" si="16"/>
        <v>545.54577099999995</v>
      </c>
      <c r="K116" s="427">
        <f t="shared" si="16"/>
        <v>641.06223299999988</v>
      </c>
      <c r="L116" s="426">
        <f t="shared" si="16"/>
        <v>921.60934299999997</v>
      </c>
      <c r="M116" s="427">
        <f t="shared" si="16"/>
        <v>484.40556599999991</v>
      </c>
      <c r="N116" s="426">
        <f t="shared" si="16"/>
        <v>535.02810499999987</v>
      </c>
      <c r="O116" s="427">
        <f t="shared" si="16"/>
        <v>607.57993199999999</v>
      </c>
      <c r="P116" s="426">
        <f t="shared" si="16"/>
        <v>484.40556599999991</v>
      </c>
      <c r="Q116" s="427">
        <f t="shared" si="16"/>
        <v>407.37027599999993</v>
      </c>
      <c r="R116" s="585">
        <f t="shared" si="16"/>
        <v>454.79555399999992</v>
      </c>
    </row>
    <row r="117" spans="1:18" ht="12.6" customHeight="1">
      <c r="A117" s="381"/>
      <c r="B117" s="417">
        <f t="shared" si="14"/>
        <v>76</v>
      </c>
      <c r="C117" s="427">
        <f t="shared" si="16"/>
        <v>255.93595399999995</v>
      </c>
      <c r="D117" s="426">
        <f t="shared" si="16"/>
        <v>234.98272</v>
      </c>
      <c r="E117" s="427">
        <f t="shared" si="16"/>
        <v>445.19464899999997</v>
      </c>
      <c r="F117" s="426">
        <f t="shared" si="16"/>
        <v>457.19007899999997</v>
      </c>
      <c r="G117" s="427">
        <f t="shared" si="16"/>
        <v>592.41916800000001</v>
      </c>
      <c r="H117" s="426">
        <f t="shared" si="16"/>
        <v>653.30851799999994</v>
      </c>
      <c r="I117" s="427">
        <f t="shared" si="16"/>
        <v>975.35160599999995</v>
      </c>
      <c r="J117" s="426">
        <f t="shared" si="16"/>
        <v>548.09993099999997</v>
      </c>
      <c r="K117" s="427">
        <f t="shared" si="16"/>
        <v>659.09186599999987</v>
      </c>
      <c r="L117" s="426">
        <f t="shared" si="16"/>
        <v>941.17603299999996</v>
      </c>
      <c r="M117" s="427">
        <f t="shared" si="16"/>
        <v>496.16838499999989</v>
      </c>
      <c r="N117" s="426">
        <f t="shared" si="16"/>
        <v>553.83766899999989</v>
      </c>
      <c r="O117" s="427">
        <f t="shared" si="16"/>
        <v>625.82393200000001</v>
      </c>
      <c r="P117" s="426">
        <f t="shared" si="16"/>
        <v>496.16838499999989</v>
      </c>
      <c r="Q117" s="427">
        <f t="shared" si="16"/>
        <v>423.37938599999995</v>
      </c>
      <c r="R117" s="585">
        <f t="shared" si="16"/>
        <v>457.24937199999994</v>
      </c>
    </row>
    <row r="118" spans="1:18" ht="12.6" customHeight="1">
      <c r="A118" s="381"/>
      <c r="B118" s="417">
        <f t="shared" si="14"/>
        <v>78</v>
      </c>
      <c r="C118" s="427">
        <f t="shared" si="16"/>
        <v>260.820785</v>
      </c>
      <c r="D118" s="426">
        <f t="shared" si="16"/>
        <v>239.20164499999998</v>
      </c>
      <c r="E118" s="427">
        <f t="shared" si="16"/>
        <v>456.83432099999993</v>
      </c>
      <c r="F118" s="426">
        <f t="shared" si="16"/>
        <v>466.23454199999998</v>
      </c>
      <c r="G118" s="427">
        <f t="shared" si="16"/>
        <v>593.65519899999993</v>
      </c>
      <c r="H118" s="426">
        <f t="shared" si="16"/>
        <v>668.14545099999998</v>
      </c>
      <c r="I118" s="427">
        <f t="shared" si="16"/>
        <v>1003.3789509999998</v>
      </c>
      <c r="J118" s="426">
        <f t="shared" si="16"/>
        <v>555.75784999999996</v>
      </c>
      <c r="K118" s="427">
        <f t="shared" si="16"/>
        <v>665.19904499999996</v>
      </c>
      <c r="L118" s="426">
        <f t="shared" si="16"/>
        <v>987.128108</v>
      </c>
      <c r="M118" s="427">
        <f t="shared" si="16"/>
        <v>497.06690199999991</v>
      </c>
      <c r="N118" s="426">
        <f t="shared" si="16"/>
        <v>573.10789399999987</v>
      </c>
      <c r="O118" s="427">
        <f t="shared" si="16"/>
        <v>640.26405799999986</v>
      </c>
      <c r="P118" s="426">
        <f t="shared" si="16"/>
        <v>497.06690199999991</v>
      </c>
      <c r="Q118" s="427">
        <f t="shared" si="16"/>
        <v>427.71689699999996</v>
      </c>
      <c r="R118" s="585">
        <f t="shared" si="16"/>
        <v>461.01675799999992</v>
      </c>
    </row>
    <row r="119" spans="1:18" ht="12.6" customHeight="1">
      <c r="A119" s="381"/>
      <c r="B119" s="448">
        <f t="shared" si="14"/>
        <v>80</v>
      </c>
      <c r="C119" s="431">
        <f t="shared" si="16"/>
        <v>261.103567</v>
      </c>
      <c r="D119" s="430">
        <f t="shared" si="16"/>
        <v>245.04428599999997</v>
      </c>
      <c r="E119" s="431">
        <f t="shared" si="16"/>
        <v>463.16498899999993</v>
      </c>
      <c r="F119" s="430">
        <f t="shared" si="16"/>
        <v>478.83202399999993</v>
      </c>
      <c r="G119" s="431">
        <f t="shared" si="16"/>
        <v>615.11926499999993</v>
      </c>
      <c r="H119" s="430">
        <f t="shared" si="16"/>
        <v>682.89572499999997</v>
      </c>
      <c r="I119" s="431">
        <f t="shared" si="16"/>
        <v>1027.027736</v>
      </c>
      <c r="J119" s="430">
        <f t="shared" si="16"/>
        <v>569.71907099999999</v>
      </c>
      <c r="K119" s="431">
        <f t="shared" si="16"/>
        <v>676.74749699999995</v>
      </c>
      <c r="L119" s="430">
        <f t="shared" si="16"/>
        <v>999.82593199999985</v>
      </c>
      <c r="M119" s="431">
        <f t="shared" si="16"/>
        <v>526.51727900000003</v>
      </c>
      <c r="N119" s="430">
        <f t="shared" si="16"/>
        <v>581.11244899999986</v>
      </c>
      <c r="O119" s="431">
        <f t="shared" si="16"/>
        <v>654.47157299999992</v>
      </c>
      <c r="P119" s="430">
        <f t="shared" si="16"/>
        <v>526.51727900000003</v>
      </c>
      <c r="Q119" s="431">
        <f t="shared" si="16"/>
        <v>440.98028499999998</v>
      </c>
      <c r="R119" s="587">
        <f t="shared" si="16"/>
        <v>470.67239499999999</v>
      </c>
    </row>
    <row r="120" spans="1:18" ht="12.6" customHeight="1">
      <c r="A120" s="381"/>
      <c r="B120" s="417">
        <f t="shared" si="14"/>
        <v>82</v>
      </c>
      <c r="C120" s="427">
        <f t="shared" si="16"/>
        <v>267.30196599999999</v>
      </c>
      <c r="D120" s="426">
        <f t="shared" si="16"/>
        <v>252.90744999999998</v>
      </c>
      <c r="E120" s="427">
        <f t="shared" si="16"/>
        <v>472.37820899999997</v>
      </c>
      <c r="F120" s="426">
        <f t="shared" si="16"/>
        <v>484.99849599999999</v>
      </c>
      <c r="G120" s="427">
        <f t="shared" si="16"/>
        <v>619.73043599999994</v>
      </c>
      <c r="H120" s="426">
        <f t="shared" si="16"/>
        <v>698.03824499999996</v>
      </c>
      <c r="I120" s="427">
        <f t="shared" si="16"/>
        <v>1030.2158749999999</v>
      </c>
      <c r="J120" s="426">
        <f t="shared" si="16"/>
        <v>575.71678599999996</v>
      </c>
      <c r="K120" s="427">
        <f t="shared" si="16"/>
        <v>688.47382799999991</v>
      </c>
      <c r="L120" s="426">
        <f t="shared" si="16"/>
        <v>1016.678827</v>
      </c>
      <c r="M120" s="427">
        <f t="shared" si="16"/>
        <v>534.28010099999995</v>
      </c>
      <c r="N120" s="426">
        <f t="shared" si="16"/>
        <v>589.81939799999998</v>
      </c>
      <c r="O120" s="427">
        <f t="shared" si="16"/>
        <v>668.93450399999995</v>
      </c>
      <c r="P120" s="426">
        <f t="shared" si="16"/>
        <v>534.28010099999995</v>
      </c>
      <c r="Q120" s="427">
        <f t="shared" si="16"/>
        <v>449.74652699999996</v>
      </c>
      <c r="R120" s="585">
        <f t="shared" si="16"/>
        <v>480.07717699999989</v>
      </c>
    </row>
    <row r="121" spans="1:18" ht="12.6" customHeight="1">
      <c r="A121" s="381"/>
      <c r="B121" s="417">
        <f t="shared" si="14"/>
        <v>84</v>
      </c>
      <c r="C121" s="427">
        <f t="shared" si="16"/>
        <v>272.49238400000002</v>
      </c>
      <c r="D121" s="426">
        <f t="shared" si="16"/>
        <v>257.37723</v>
      </c>
      <c r="E121" s="427">
        <f t="shared" si="16"/>
        <v>479.88561499999997</v>
      </c>
      <c r="F121" s="426">
        <f t="shared" si="16"/>
        <v>490.54467199999993</v>
      </c>
      <c r="G121" s="427">
        <f t="shared" si="16"/>
        <v>631.51149899999984</v>
      </c>
      <c r="H121" s="426">
        <f t="shared" si="16"/>
        <v>712.10892999999987</v>
      </c>
      <c r="I121" s="427">
        <f t="shared" si="16"/>
        <v>1056.938774</v>
      </c>
      <c r="J121" s="426">
        <f t="shared" si="16"/>
        <v>581.78747699999985</v>
      </c>
      <c r="K121" s="427">
        <f t="shared" si="16"/>
        <v>700.03140199999984</v>
      </c>
      <c r="L121" s="426">
        <f t="shared" si="16"/>
        <v>1046.270595</v>
      </c>
      <c r="M121" s="427">
        <f t="shared" si="16"/>
        <v>546.97792499999991</v>
      </c>
      <c r="N121" s="426">
        <f t="shared" si="16"/>
        <v>596.25040799999988</v>
      </c>
      <c r="O121" s="427">
        <f t="shared" si="16"/>
        <v>669.91967999999986</v>
      </c>
      <c r="P121" s="426">
        <f t="shared" si="16"/>
        <v>546.97792499999991</v>
      </c>
      <c r="Q121" s="427">
        <f t="shared" si="16"/>
        <v>458.26647499999996</v>
      </c>
      <c r="R121" s="585">
        <f t="shared" si="16"/>
        <v>489.19005499999992</v>
      </c>
    </row>
    <row r="122" spans="1:18" ht="12.6" customHeight="1">
      <c r="A122" s="381"/>
      <c r="B122" s="417">
        <f t="shared" si="14"/>
        <v>86</v>
      </c>
      <c r="C122" s="427">
        <f t="shared" si="16"/>
        <v>277.47299599999997</v>
      </c>
      <c r="D122" s="426">
        <f t="shared" si="16"/>
        <v>264.02716799999996</v>
      </c>
      <c r="E122" s="427">
        <f t="shared" si="16"/>
        <v>485.61423099999996</v>
      </c>
      <c r="F122" s="426">
        <f t="shared" si="16"/>
        <v>498.98252199999996</v>
      </c>
      <c r="G122" s="427">
        <f t="shared" si="16"/>
        <v>637.18538299999989</v>
      </c>
      <c r="H122" s="426">
        <f t="shared" si="16"/>
        <v>730.0701479999999</v>
      </c>
      <c r="I122" s="427">
        <f t="shared" si="16"/>
        <v>1057.869218</v>
      </c>
      <c r="J122" s="426">
        <f t="shared" si="16"/>
        <v>587.71677699999987</v>
      </c>
      <c r="K122" s="427">
        <f t="shared" si="16"/>
        <v>712.25032099999999</v>
      </c>
      <c r="L122" s="426">
        <f t="shared" si="16"/>
        <v>1067.0869989999999</v>
      </c>
      <c r="M122" s="427">
        <f t="shared" si="16"/>
        <v>556.22307199999989</v>
      </c>
      <c r="N122" s="426">
        <f t="shared" si="16"/>
        <v>608.08164199999999</v>
      </c>
      <c r="O122" s="427">
        <f t="shared" si="16"/>
        <v>688.51487699999984</v>
      </c>
      <c r="P122" s="426">
        <f t="shared" si="16"/>
        <v>556.22307199999989</v>
      </c>
      <c r="Q122" s="427">
        <f t="shared" si="16"/>
        <v>467.00078999999994</v>
      </c>
      <c r="R122" s="585">
        <f t="shared" si="16"/>
        <v>498.60851999999994</v>
      </c>
    </row>
    <row r="123" spans="1:18" ht="12.6" customHeight="1">
      <c r="A123" s="381"/>
      <c r="B123" s="417">
        <f t="shared" si="14"/>
        <v>88</v>
      </c>
      <c r="C123" s="427">
        <f t="shared" si="16"/>
        <v>282.59499899999997</v>
      </c>
      <c r="D123" s="426">
        <f t="shared" si="16"/>
        <v>267.09215999999998</v>
      </c>
      <c r="E123" s="427">
        <f t="shared" si="16"/>
        <v>497.541246</v>
      </c>
      <c r="F123" s="426">
        <f t="shared" si="16"/>
        <v>508.48308500000002</v>
      </c>
      <c r="G123" s="427">
        <f t="shared" si="16"/>
        <v>645.91969799999993</v>
      </c>
      <c r="H123" s="426">
        <f t="shared" si="16"/>
        <v>735.72578799999985</v>
      </c>
      <c r="I123" s="427">
        <f t="shared" si="16"/>
        <v>1075.9627049999999</v>
      </c>
      <c r="J123" s="426">
        <f t="shared" si="16"/>
        <v>590.93228199999999</v>
      </c>
      <c r="K123" s="427">
        <f t="shared" si="16"/>
        <v>723.85806599999989</v>
      </c>
      <c r="L123" s="426">
        <f t="shared" si="16"/>
        <v>1075.643435</v>
      </c>
      <c r="M123" s="427">
        <f t="shared" si="16"/>
        <v>563.36103700000001</v>
      </c>
      <c r="N123" s="426">
        <f t="shared" si="16"/>
        <v>608.34161899999992</v>
      </c>
      <c r="O123" s="427">
        <f t="shared" si="16"/>
        <v>698.27997799999991</v>
      </c>
      <c r="P123" s="426">
        <f t="shared" si="16"/>
        <v>563.36103700000001</v>
      </c>
      <c r="Q123" s="427">
        <f t="shared" si="16"/>
        <v>475.45688399999995</v>
      </c>
      <c r="R123" s="585">
        <f t="shared" si="16"/>
        <v>507.88559399999991</v>
      </c>
    </row>
    <row r="124" spans="1:18" ht="12.6" customHeight="1">
      <c r="A124" s="381"/>
      <c r="B124" s="448">
        <f t="shared" si="14"/>
        <v>90</v>
      </c>
      <c r="C124" s="431">
        <f t="shared" si="16"/>
        <v>287.52087899999998</v>
      </c>
      <c r="D124" s="430">
        <f t="shared" si="16"/>
        <v>270.93708299999997</v>
      </c>
      <c r="E124" s="431">
        <f t="shared" si="16"/>
        <v>507.27441999999996</v>
      </c>
      <c r="F124" s="430">
        <f t="shared" si="16"/>
        <v>508.96655099999998</v>
      </c>
      <c r="G124" s="431">
        <f t="shared" si="16"/>
        <v>646.79997100000003</v>
      </c>
      <c r="H124" s="430">
        <f t="shared" si="16"/>
        <v>742.69955700000003</v>
      </c>
      <c r="I124" s="431">
        <f t="shared" si="16"/>
        <v>1101.901112</v>
      </c>
      <c r="J124" s="430">
        <f t="shared" si="16"/>
        <v>596.90263099999993</v>
      </c>
      <c r="K124" s="431">
        <f t="shared" si="16"/>
        <v>735.52966499999991</v>
      </c>
      <c r="L124" s="430">
        <f t="shared" si="16"/>
        <v>1104.2409049999999</v>
      </c>
      <c r="M124" s="431">
        <f t="shared" si="16"/>
        <v>570.17061000000001</v>
      </c>
      <c r="N124" s="430">
        <f t="shared" si="16"/>
        <v>624.78402399999993</v>
      </c>
      <c r="O124" s="431">
        <f t="shared" si="16"/>
        <v>719.53423799999985</v>
      </c>
      <c r="P124" s="430">
        <f t="shared" si="16"/>
        <v>570.17061000000001</v>
      </c>
      <c r="Q124" s="431">
        <f t="shared" si="16"/>
        <v>476.05437499999994</v>
      </c>
      <c r="R124" s="587">
        <f t="shared" si="16"/>
        <v>515.45685400000002</v>
      </c>
    </row>
    <row r="125" spans="1:18" ht="12.6" customHeight="1">
      <c r="A125" s="381"/>
      <c r="B125" s="417">
        <f t="shared" si="14"/>
        <v>92</v>
      </c>
      <c r="C125" s="427">
        <f t="shared" si="16"/>
        <v>292.65656499999994</v>
      </c>
      <c r="D125" s="426">
        <f t="shared" si="16"/>
        <v>276.35098999999997</v>
      </c>
      <c r="E125" s="427">
        <f t="shared" si="16"/>
        <v>514.42150700000002</v>
      </c>
      <c r="F125" s="426">
        <f t="shared" si="16"/>
        <v>512.15925099999993</v>
      </c>
      <c r="G125" s="427">
        <f t="shared" si="16"/>
        <v>647.06450899999993</v>
      </c>
      <c r="H125" s="426">
        <f t="shared" si="16"/>
        <v>746.94584799999996</v>
      </c>
      <c r="I125" s="427">
        <f t="shared" si="16"/>
        <v>1115.3423789999997</v>
      </c>
      <c r="J125" s="426">
        <f t="shared" si="16"/>
        <v>614.45791999999994</v>
      </c>
      <c r="K125" s="427">
        <f t="shared" si="16"/>
        <v>736.20925399999999</v>
      </c>
      <c r="L125" s="426">
        <f t="shared" si="16"/>
        <v>1109.0436379999999</v>
      </c>
      <c r="M125" s="427">
        <f t="shared" si="16"/>
        <v>587.98587599999996</v>
      </c>
      <c r="N125" s="426">
        <f t="shared" si="16"/>
        <v>629.98356399999989</v>
      </c>
      <c r="O125" s="427">
        <f t="shared" si="16"/>
        <v>728.73833599999989</v>
      </c>
      <c r="P125" s="426">
        <f t="shared" si="16"/>
        <v>587.98587599999996</v>
      </c>
      <c r="Q125" s="427">
        <f t="shared" si="16"/>
        <v>480.67010699999997</v>
      </c>
      <c r="R125" s="585">
        <f t="shared" si="16"/>
        <v>522.71340499999997</v>
      </c>
    </row>
    <row r="126" spans="1:18" ht="12.6" customHeight="1">
      <c r="A126" s="381"/>
      <c r="B126" s="417">
        <f t="shared" si="14"/>
        <v>94</v>
      </c>
      <c r="C126" s="427">
        <f t="shared" si="16"/>
        <v>297.29054100000002</v>
      </c>
      <c r="D126" s="426">
        <f t="shared" si="16"/>
        <v>277.295117</v>
      </c>
      <c r="E126" s="427">
        <f t="shared" si="16"/>
        <v>517.46825499999989</v>
      </c>
      <c r="F126" s="426">
        <f t="shared" si="16"/>
        <v>518.20713699999999</v>
      </c>
      <c r="G126" s="427">
        <f t="shared" si="16"/>
        <v>647.37009599999999</v>
      </c>
      <c r="H126" s="426">
        <f t="shared" si="16"/>
        <v>751.44299399999989</v>
      </c>
      <c r="I126" s="427">
        <f t="shared" si="16"/>
        <v>1116.4917509999998</v>
      </c>
      <c r="J126" s="426">
        <f t="shared" si="16"/>
        <v>620.53773299999989</v>
      </c>
      <c r="K126" s="427">
        <f t="shared" si="16"/>
        <v>752.7748059999999</v>
      </c>
      <c r="L126" s="426">
        <f t="shared" si="16"/>
        <v>1111.2967719999999</v>
      </c>
      <c r="M126" s="427">
        <f t="shared" si="16"/>
        <v>595.53889199999992</v>
      </c>
      <c r="N126" s="426">
        <f t="shared" si="16"/>
        <v>640.67910899999993</v>
      </c>
      <c r="O126" s="427">
        <f t="shared" si="16"/>
        <v>733.24460399999998</v>
      </c>
      <c r="P126" s="426">
        <f t="shared" si="16"/>
        <v>595.53889199999992</v>
      </c>
      <c r="Q126" s="427">
        <f t="shared" si="16"/>
        <v>488.81605299999995</v>
      </c>
      <c r="R126" s="585">
        <f t="shared" si="16"/>
        <v>530.59481299999993</v>
      </c>
    </row>
    <row r="127" spans="1:18" ht="12.6" customHeight="1">
      <c r="A127" s="381"/>
      <c r="B127" s="417">
        <f t="shared" si="14"/>
        <v>96</v>
      </c>
      <c r="C127" s="427">
        <f t="shared" si="16"/>
        <v>302.321324</v>
      </c>
      <c r="D127" s="426">
        <f t="shared" si="16"/>
        <v>286.30309199999999</v>
      </c>
      <c r="E127" s="427">
        <f t="shared" si="16"/>
        <v>523.79436199999998</v>
      </c>
      <c r="F127" s="426">
        <f t="shared" si="16"/>
        <v>527.12389199999996</v>
      </c>
      <c r="G127" s="427">
        <f t="shared" si="16"/>
        <v>649.550254</v>
      </c>
      <c r="H127" s="426">
        <f t="shared" si="16"/>
        <v>756.06784799999991</v>
      </c>
      <c r="I127" s="427">
        <f t="shared" si="16"/>
        <v>1139.055018</v>
      </c>
      <c r="J127" s="426">
        <f t="shared" si="16"/>
        <v>626.67227799999989</v>
      </c>
      <c r="K127" s="427">
        <f t="shared" si="16"/>
        <v>767.91276499999992</v>
      </c>
      <c r="L127" s="426">
        <f t="shared" si="16"/>
        <v>1160.427864</v>
      </c>
      <c r="M127" s="427">
        <f t="shared" si="16"/>
        <v>597.05770499999994</v>
      </c>
      <c r="N127" s="426">
        <f t="shared" si="16"/>
        <v>645.63235499999996</v>
      </c>
      <c r="O127" s="427">
        <f t="shared" si="16"/>
        <v>743.19214499999998</v>
      </c>
      <c r="P127" s="426">
        <f t="shared" si="16"/>
        <v>597.05770499999994</v>
      </c>
      <c r="Q127" s="427">
        <f t="shared" si="16"/>
        <v>492.88446499999998</v>
      </c>
      <c r="R127" s="585">
        <f t="shared" ref="R127" si="17">MAX(R$153*(1-R$17),((1-R$11)*R225))</f>
        <v>540.11818099999994</v>
      </c>
    </row>
    <row r="128" spans="1:18" ht="12.6" customHeight="1">
      <c r="A128" s="381"/>
      <c r="B128" s="417">
        <f t="shared" si="14"/>
        <v>98</v>
      </c>
      <c r="C128" s="427">
        <f t="shared" ref="C128:R139" si="18">MAX(C$153*(1-C$17),((1-C$11)*C226))</f>
        <v>307.12861799999996</v>
      </c>
      <c r="D128" s="426">
        <f t="shared" si="18"/>
        <v>288.94391099999996</v>
      </c>
      <c r="E128" s="427">
        <f t="shared" si="18"/>
        <v>533.67804899999987</v>
      </c>
      <c r="F128" s="426">
        <f t="shared" si="18"/>
        <v>529.51385599999992</v>
      </c>
      <c r="G128" s="427">
        <f t="shared" si="18"/>
        <v>650.52630799999997</v>
      </c>
      <c r="H128" s="426">
        <f t="shared" si="18"/>
        <v>757.11231699999996</v>
      </c>
      <c r="I128" s="427">
        <f t="shared" si="18"/>
        <v>1169.4084729999997</v>
      </c>
      <c r="J128" s="426">
        <f t="shared" si="18"/>
        <v>627.3929159999999</v>
      </c>
      <c r="K128" s="427">
        <f t="shared" si="18"/>
        <v>777.67330499999991</v>
      </c>
      <c r="L128" s="426">
        <f t="shared" si="18"/>
        <v>1163.2967329999999</v>
      </c>
      <c r="M128" s="427">
        <f t="shared" si="18"/>
        <v>611.66202699999985</v>
      </c>
      <c r="N128" s="426">
        <f t="shared" si="18"/>
        <v>646.31194399999993</v>
      </c>
      <c r="O128" s="427">
        <f t="shared" si="18"/>
        <v>751.22406599999988</v>
      </c>
      <c r="P128" s="426">
        <f t="shared" si="18"/>
        <v>611.66202699999985</v>
      </c>
      <c r="Q128" s="427">
        <f t="shared" si="18"/>
        <v>503.97225599999996</v>
      </c>
      <c r="R128" s="585">
        <f t="shared" si="18"/>
        <v>548.78864199999998</v>
      </c>
    </row>
    <row r="129" spans="1:18" ht="12.6" customHeight="1">
      <c r="A129" s="381"/>
      <c r="B129" s="448">
        <f t="shared" si="14"/>
        <v>100</v>
      </c>
      <c r="C129" s="431">
        <f t="shared" si="18"/>
        <v>311.77171599999997</v>
      </c>
      <c r="D129" s="430">
        <f t="shared" si="18"/>
        <v>302.21642099999997</v>
      </c>
      <c r="E129" s="431">
        <f t="shared" si="18"/>
        <v>548.44200599999999</v>
      </c>
      <c r="F129" s="430">
        <f t="shared" si="18"/>
        <v>573.50470099999995</v>
      </c>
      <c r="G129" s="431">
        <f t="shared" si="18"/>
        <v>681.244643</v>
      </c>
      <c r="H129" s="430">
        <f t="shared" si="18"/>
        <v>764.61516199999994</v>
      </c>
      <c r="I129" s="431">
        <f t="shared" si="18"/>
        <v>1191.8805199999999</v>
      </c>
      <c r="J129" s="430">
        <f t="shared" si="18"/>
        <v>642.22528799999986</v>
      </c>
      <c r="K129" s="431">
        <f t="shared" si="18"/>
        <v>793.46804799999995</v>
      </c>
      <c r="L129" s="430">
        <f t="shared" si="18"/>
        <v>1165.4495249999998</v>
      </c>
      <c r="M129" s="431">
        <f t="shared" si="18"/>
        <v>625.14434299999994</v>
      </c>
      <c r="N129" s="430">
        <f t="shared" si="18"/>
        <v>682.07930599999997</v>
      </c>
      <c r="O129" s="431">
        <f t="shared" si="18"/>
        <v>762.93215299999997</v>
      </c>
      <c r="P129" s="430">
        <f t="shared" si="18"/>
        <v>625.14434299999994</v>
      </c>
      <c r="Q129" s="431">
        <f t="shared" si="18"/>
        <v>513.63701500000002</v>
      </c>
      <c r="R129" s="587">
        <f t="shared" si="18"/>
        <v>557.71907999999996</v>
      </c>
    </row>
    <row r="130" spans="1:18" ht="12.6" customHeight="1">
      <c r="A130" s="381"/>
      <c r="B130" s="417">
        <f t="shared" ref="B130:B139" si="19">+B129+5</f>
        <v>105</v>
      </c>
      <c r="C130" s="427">
        <f t="shared" si="18"/>
        <v>325.53681399999999</v>
      </c>
      <c r="D130" s="426">
        <f t="shared" si="18"/>
        <v>320.98493599999995</v>
      </c>
      <c r="E130" s="427">
        <f t="shared" si="18"/>
        <v>575.87642100000005</v>
      </c>
      <c r="F130" s="426">
        <f t="shared" si="18"/>
        <v>602.17514699999992</v>
      </c>
      <c r="G130" s="427">
        <f t="shared" si="18"/>
        <v>715.57529</v>
      </c>
      <c r="H130" s="426">
        <f t="shared" si="18"/>
        <v>802.74056099999996</v>
      </c>
      <c r="I130" s="427">
        <f t="shared" si="18"/>
        <v>1251.4791069999999</v>
      </c>
      <c r="J130" s="426">
        <f t="shared" si="18"/>
        <v>670.24807199999987</v>
      </c>
      <c r="K130" s="427">
        <f t="shared" si="18"/>
        <v>834.95946499999991</v>
      </c>
      <c r="L130" s="426">
        <f t="shared" si="18"/>
        <v>1223.35142</v>
      </c>
      <c r="M130" s="427">
        <f t="shared" si="18"/>
        <v>657.31307599999991</v>
      </c>
      <c r="N130" s="426">
        <f t="shared" si="18"/>
        <v>716.39626999999996</v>
      </c>
      <c r="O130" s="427">
        <f t="shared" si="18"/>
        <v>794.17044199999998</v>
      </c>
      <c r="P130" s="426">
        <f t="shared" si="18"/>
        <v>657.31307599999991</v>
      </c>
      <c r="Q130" s="427">
        <f t="shared" si="18"/>
        <v>550.14325899999994</v>
      </c>
      <c r="R130" s="585">
        <f t="shared" si="18"/>
        <v>580.7612519999999</v>
      </c>
    </row>
    <row r="131" spans="1:18" ht="12.6" customHeight="1">
      <c r="A131" s="381"/>
      <c r="B131" s="417">
        <f t="shared" si="19"/>
        <v>110</v>
      </c>
      <c r="C131" s="427">
        <f t="shared" si="18"/>
        <v>339.47979099999998</v>
      </c>
      <c r="D131" s="426">
        <f t="shared" si="18"/>
        <v>336.26884699999994</v>
      </c>
      <c r="E131" s="427">
        <f t="shared" si="18"/>
        <v>603.29715299999998</v>
      </c>
      <c r="F131" s="426">
        <f t="shared" si="18"/>
        <v>630.85927600000002</v>
      </c>
      <c r="G131" s="427">
        <f t="shared" si="18"/>
        <v>748.88427299999989</v>
      </c>
      <c r="H131" s="426">
        <f t="shared" si="18"/>
        <v>839.7621979999999</v>
      </c>
      <c r="I131" s="427">
        <f t="shared" si="18"/>
        <v>1311.0731329999999</v>
      </c>
      <c r="J131" s="426">
        <f t="shared" si="18"/>
        <v>702.10665699999993</v>
      </c>
      <c r="K131" s="427">
        <f t="shared" si="18"/>
        <v>873.51815899999997</v>
      </c>
      <c r="L131" s="426">
        <f t="shared" si="18"/>
        <v>1280.3867249999998</v>
      </c>
      <c r="M131" s="427">
        <f t="shared" si="18"/>
        <v>681.78740199999993</v>
      </c>
      <c r="N131" s="426">
        <f t="shared" si="18"/>
        <v>748.63341800000001</v>
      </c>
      <c r="O131" s="427">
        <f t="shared" si="18"/>
        <v>830.79527199999995</v>
      </c>
      <c r="P131" s="426">
        <f t="shared" si="18"/>
        <v>681.78740199999993</v>
      </c>
      <c r="Q131" s="427">
        <f t="shared" si="18"/>
        <v>589.03946699999995</v>
      </c>
      <c r="R131" s="585">
        <f t="shared" si="18"/>
        <v>603.42942199999993</v>
      </c>
    </row>
    <row r="132" spans="1:18" ht="12.6" customHeight="1">
      <c r="A132" s="381"/>
      <c r="B132" s="417">
        <f t="shared" si="19"/>
        <v>115</v>
      </c>
      <c r="C132" s="427">
        <f t="shared" si="18"/>
        <v>353.83781899999997</v>
      </c>
      <c r="D132" s="426">
        <f t="shared" si="18"/>
        <v>351.55275799999993</v>
      </c>
      <c r="E132" s="427">
        <f t="shared" si="18"/>
        <v>630.71788500000002</v>
      </c>
      <c r="F132" s="426">
        <f t="shared" si="18"/>
        <v>659.52972199999988</v>
      </c>
      <c r="G132" s="427">
        <f t="shared" si="18"/>
        <v>782.67216099999996</v>
      </c>
      <c r="H132" s="426">
        <f t="shared" si="18"/>
        <v>877.70971799999995</v>
      </c>
      <c r="I132" s="427">
        <f t="shared" si="18"/>
        <v>1370.6671589999999</v>
      </c>
      <c r="J132" s="426">
        <f t="shared" si="18"/>
        <v>733.50914199999988</v>
      </c>
      <c r="K132" s="427">
        <f t="shared" si="18"/>
        <v>903.50217299999997</v>
      </c>
      <c r="L132" s="426">
        <f t="shared" si="18"/>
        <v>1337.4858839999999</v>
      </c>
      <c r="M132" s="427">
        <f t="shared" si="18"/>
        <v>718.14313299999992</v>
      </c>
      <c r="N132" s="426">
        <f t="shared" si="18"/>
        <v>781.93327899999997</v>
      </c>
      <c r="O132" s="427">
        <f t="shared" si="18"/>
        <v>864.06776699999989</v>
      </c>
      <c r="P132" s="426">
        <f t="shared" si="18"/>
        <v>718.14313299999992</v>
      </c>
      <c r="Q132" s="427">
        <f t="shared" si="18"/>
        <v>614.58562799999993</v>
      </c>
      <c r="R132" s="585">
        <f t="shared" si="18"/>
        <v>629.03943700000002</v>
      </c>
    </row>
    <row r="133" spans="1:18" ht="12.6" customHeight="1">
      <c r="A133" s="381"/>
      <c r="B133" s="417">
        <f t="shared" si="19"/>
        <v>120</v>
      </c>
      <c r="C133" s="427">
        <f t="shared" si="18"/>
        <v>367.63484399999993</v>
      </c>
      <c r="D133" s="426">
        <f t="shared" si="18"/>
        <v>365.68273599999998</v>
      </c>
      <c r="E133" s="427">
        <f t="shared" si="18"/>
        <v>658.13861699999995</v>
      </c>
      <c r="F133" s="426">
        <f t="shared" si="18"/>
        <v>688.20472899999993</v>
      </c>
      <c r="G133" s="427">
        <f t="shared" si="18"/>
        <v>814.90474799999993</v>
      </c>
      <c r="H133" s="426">
        <f t="shared" si="18"/>
        <v>908.71539599999994</v>
      </c>
      <c r="I133" s="427">
        <f t="shared" si="18"/>
        <v>1430.2611849999998</v>
      </c>
      <c r="J133" s="426">
        <f t="shared" si="18"/>
        <v>765.05301799999995</v>
      </c>
      <c r="K133" s="427">
        <f t="shared" si="18"/>
        <v>933.74616399999991</v>
      </c>
      <c r="L133" s="426">
        <f t="shared" si="18"/>
        <v>1394.3433099999997</v>
      </c>
      <c r="M133" s="427">
        <f t="shared" si="18"/>
        <v>742.03821199999993</v>
      </c>
      <c r="N133" s="426">
        <f t="shared" si="18"/>
        <v>820.02675099999999</v>
      </c>
      <c r="O133" s="427">
        <f t="shared" si="18"/>
        <v>897.04379699999993</v>
      </c>
      <c r="P133" s="426">
        <f t="shared" si="18"/>
        <v>742.03821199999993</v>
      </c>
      <c r="Q133" s="427">
        <f t="shared" si="18"/>
        <v>641.11240399999997</v>
      </c>
      <c r="R133" s="585">
        <f t="shared" si="18"/>
        <v>656.077045</v>
      </c>
    </row>
    <row r="134" spans="1:18" ht="12.6" customHeight="1">
      <c r="A134" s="381"/>
      <c r="B134" s="448">
        <f t="shared" si="19"/>
        <v>125</v>
      </c>
      <c r="C134" s="431">
        <f t="shared" si="18"/>
        <v>381.26311199999998</v>
      </c>
      <c r="D134" s="430">
        <f t="shared" si="18"/>
        <v>378.34863299999995</v>
      </c>
      <c r="E134" s="431">
        <f t="shared" si="18"/>
        <v>685.56390999999996</v>
      </c>
      <c r="F134" s="430">
        <f t="shared" si="18"/>
        <v>716.87973599999987</v>
      </c>
      <c r="G134" s="431">
        <f t="shared" si="18"/>
        <v>847.61623999999995</v>
      </c>
      <c r="H134" s="430">
        <f t="shared" si="18"/>
        <v>946.3618899999999</v>
      </c>
      <c r="I134" s="431">
        <f t="shared" si="18"/>
        <v>1489.8506499999999</v>
      </c>
      <c r="J134" s="430">
        <f t="shared" si="18"/>
        <v>795.81696299999987</v>
      </c>
      <c r="K134" s="431">
        <f t="shared" si="18"/>
        <v>964.22732699999995</v>
      </c>
      <c r="L134" s="430">
        <f t="shared" si="18"/>
        <v>1452.0490819999998</v>
      </c>
      <c r="M134" s="431">
        <f t="shared" si="18"/>
        <v>772.32781299999988</v>
      </c>
      <c r="N134" s="430">
        <f t="shared" si="18"/>
        <v>859.78954899999997</v>
      </c>
      <c r="O134" s="431">
        <f t="shared" si="18"/>
        <v>934.65380299999993</v>
      </c>
      <c r="P134" s="430">
        <f t="shared" si="18"/>
        <v>772.32781299999988</v>
      </c>
      <c r="Q134" s="431">
        <f t="shared" si="18"/>
        <v>665.48638799999992</v>
      </c>
      <c r="R134" s="587">
        <f t="shared" si="18"/>
        <v>681.15342299999998</v>
      </c>
    </row>
    <row r="135" spans="1:18" ht="12.6" customHeight="1">
      <c r="A135" s="381"/>
      <c r="B135" s="417">
        <f t="shared" si="19"/>
        <v>130</v>
      </c>
      <c r="C135" s="427">
        <f t="shared" si="18"/>
        <v>394.96891699999998</v>
      </c>
      <c r="D135" s="426">
        <f t="shared" si="18"/>
        <v>391.90848599999993</v>
      </c>
      <c r="E135" s="427">
        <f t="shared" si="18"/>
        <v>712.98464199999989</v>
      </c>
      <c r="F135" s="426">
        <f t="shared" si="18"/>
        <v>745.55474299999992</v>
      </c>
      <c r="G135" s="427">
        <f t="shared" si="18"/>
        <v>885.7188339999999</v>
      </c>
      <c r="H135" s="426">
        <f t="shared" si="18"/>
        <v>979.28318799999988</v>
      </c>
      <c r="I135" s="427">
        <f t="shared" si="18"/>
        <v>1549.4492369999998</v>
      </c>
      <c r="J135" s="426">
        <f t="shared" si="18"/>
        <v>827.49310799999989</v>
      </c>
      <c r="K135" s="427">
        <f t="shared" si="18"/>
        <v>994.27519499999983</v>
      </c>
      <c r="L135" s="426">
        <f t="shared" si="18"/>
        <v>1509.5222429999999</v>
      </c>
      <c r="M135" s="427">
        <f t="shared" si="18"/>
        <v>800.98457599999995</v>
      </c>
      <c r="N135" s="426">
        <f t="shared" si="18"/>
        <v>891.30605899999989</v>
      </c>
      <c r="O135" s="427">
        <f t="shared" si="18"/>
        <v>963.81683699999996</v>
      </c>
      <c r="P135" s="426">
        <f t="shared" si="18"/>
        <v>800.98457599999995</v>
      </c>
      <c r="Q135" s="427">
        <f t="shared" si="18"/>
        <v>690.53539999999987</v>
      </c>
      <c r="R135" s="585">
        <f t="shared" si="18"/>
        <v>705.40882099999999</v>
      </c>
    </row>
    <row r="136" spans="1:18" ht="12.6" customHeight="1">
      <c r="A136" s="381"/>
      <c r="B136" s="417">
        <f t="shared" si="19"/>
        <v>135</v>
      </c>
      <c r="C136" s="427">
        <f t="shared" si="18"/>
        <v>409.039602</v>
      </c>
      <c r="D136" s="426">
        <f t="shared" si="18"/>
        <v>406.20265999999998</v>
      </c>
      <c r="E136" s="427">
        <f t="shared" si="18"/>
        <v>740.40537399999994</v>
      </c>
      <c r="F136" s="426">
        <f t="shared" si="18"/>
        <v>774.22974999999997</v>
      </c>
      <c r="G136" s="427">
        <f t="shared" si="18"/>
        <v>917.46795499999985</v>
      </c>
      <c r="H136" s="426">
        <f t="shared" si="18"/>
        <v>1015.3196489999999</v>
      </c>
      <c r="I136" s="427">
        <f t="shared" si="18"/>
        <v>1609.0432629999998</v>
      </c>
      <c r="J136" s="426">
        <f t="shared" si="18"/>
        <v>858.8408609999999</v>
      </c>
      <c r="K136" s="427">
        <f t="shared" si="18"/>
        <v>1023.9536219999999</v>
      </c>
      <c r="L136" s="426">
        <f t="shared" si="18"/>
        <v>1567.2371369999998</v>
      </c>
      <c r="M136" s="427">
        <f t="shared" si="18"/>
        <v>828.03130599999997</v>
      </c>
      <c r="N136" s="426">
        <f t="shared" si="18"/>
        <v>924.02211199999988</v>
      </c>
      <c r="O136" s="427">
        <f t="shared" si="18"/>
        <v>992.66972299999986</v>
      </c>
      <c r="P136" s="426">
        <f t="shared" si="18"/>
        <v>828.03130599999997</v>
      </c>
      <c r="Q136" s="427">
        <f t="shared" si="18"/>
        <v>715.04621399999996</v>
      </c>
      <c r="R136" s="585">
        <f t="shared" si="18"/>
        <v>730.42134499999997</v>
      </c>
    </row>
    <row r="137" spans="1:18" ht="12.6" customHeight="1">
      <c r="A137" s="381"/>
      <c r="B137" s="417">
        <f t="shared" si="19"/>
        <v>140</v>
      </c>
      <c r="C137" s="427">
        <f t="shared" si="18"/>
        <v>422.40333199999998</v>
      </c>
      <c r="D137" s="426">
        <f t="shared" si="18"/>
        <v>421.06239799999997</v>
      </c>
      <c r="E137" s="427">
        <f t="shared" si="18"/>
        <v>767.82610599999998</v>
      </c>
      <c r="F137" s="426">
        <f t="shared" si="18"/>
        <v>802.90475700000002</v>
      </c>
      <c r="G137" s="427">
        <f t="shared" si="18"/>
        <v>948.624146</v>
      </c>
      <c r="H137" s="426">
        <f t="shared" si="18"/>
        <v>1051.7711609999999</v>
      </c>
      <c r="I137" s="427">
        <f t="shared" si="18"/>
        <v>1668.637289</v>
      </c>
      <c r="J137" s="426">
        <f t="shared" si="18"/>
        <v>890.43946899999992</v>
      </c>
      <c r="K137" s="427">
        <f t="shared" si="18"/>
        <v>1062.1611189999999</v>
      </c>
      <c r="L137" s="426">
        <f t="shared" si="18"/>
        <v>1624.4503209999998</v>
      </c>
      <c r="M137" s="427">
        <f t="shared" si="18"/>
        <v>856.96172899999999</v>
      </c>
      <c r="N137" s="426">
        <f t="shared" si="18"/>
        <v>953.59107499999993</v>
      </c>
      <c r="O137" s="427">
        <f t="shared" si="18"/>
        <v>1021.4496329999999</v>
      </c>
      <c r="P137" s="426">
        <f t="shared" si="18"/>
        <v>856.96172899999999</v>
      </c>
      <c r="Q137" s="427">
        <f t="shared" si="18"/>
        <v>741.38142799999991</v>
      </c>
      <c r="R137" s="585">
        <f t="shared" si="18"/>
        <v>755.90365199999985</v>
      </c>
    </row>
    <row r="138" spans="1:18" ht="12.6" customHeight="1">
      <c r="A138" s="381"/>
      <c r="B138" s="417">
        <f t="shared" si="19"/>
        <v>145</v>
      </c>
      <c r="C138" s="427">
        <f t="shared" si="18"/>
        <v>436.31894299999993</v>
      </c>
      <c r="D138" s="426">
        <f t="shared" si="18"/>
        <v>435.98142899999993</v>
      </c>
      <c r="E138" s="427">
        <f t="shared" si="18"/>
        <v>795.24683799999991</v>
      </c>
      <c r="F138" s="426">
        <f t="shared" si="18"/>
        <v>831.58432499999992</v>
      </c>
      <c r="G138" s="427">
        <f t="shared" si="18"/>
        <v>980.91602599999987</v>
      </c>
      <c r="H138" s="426">
        <f t="shared" si="18"/>
        <v>1088.5510649999999</v>
      </c>
      <c r="I138" s="427">
        <f t="shared" si="18"/>
        <v>1728.2313149999998</v>
      </c>
      <c r="J138" s="426">
        <f t="shared" si="18"/>
        <v>922.35734699999989</v>
      </c>
      <c r="K138" s="427">
        <f t="shared" si="18"/>
        <v>1092.076718</v>
      </c>
      <c r="L138" s="426">
        <f t="shared" si="18"/>
        <v>1681.6771879999999</v>
      </c>
      <c r="M138" s="427">
        <f t="shared" si="18"/>
        <v>886.94574299999999</v>
      </c>
      <c r="N138" s="426">
        <f t="shared" si="18"/>
        <v>983.22389199999998</v>
      </c>
      <c r="O138" s="427">
        <f t="shared" si="18"/>
        <v>1054.261467</v>
      </c>
      <c r="P138" s="426">
        <f t="shared" si="18"/>
        <v>886.94574299999999</v>
      </c>
      <c r="Q138" s="427">
        <f t="shared" si="18"/>
        <v>766.31641500000001</v>
      </c>
      <c r="R138" s="585">
        <f t="shared" si="18"/>
        <v>780.42358799999988</v>
      </c>
    </row>
    <row r="139" spans="1:18" ht="12.6" customHeight="1" thickBot="1">
      <c r="A139" s="381"/>
      <c r="B139" s="433">
        <f t="shared" si="19"/>
        <v>150</v>
      </c>
      <c r="C139" s="436">
        <f t="shared" si="18"/>
        <v>449.95177199999995</v>
      </c>
      <c r="D139" s="435">
        <f t="shared" si="18"/>
        <v>448.32349499999998</v>
      </c>
      <c r="E139" s="436">
        <f t="shared" si="18"/>
        <v>822.66300899999999</v>
      </c>
      <c r="F139" s="435">
        <f t="shared" si="18"/>
        <v>860.25477100000001</v>
      </c>
      <c r="G139" s="436">
        <f t="shared" si="18"/>
        <v>1012.5556829999999</v>
      </c>
      <c r="H139" s="435">
        <f t="shared" si="18"/>
        <v>1124.5738429999999</v>
      </c>
      <c r="I139" s="436">
        <f t="shared" si="18"/>
        <v>1787.8207799999998</v>
      </c>
      <c r="J139" s="435">
        <f t="shared" si="18"/>
        <v>954.40749399999993</v>
      </c>
      <c r="K139" s="436">
        <f t="shared" si="18"/>
        <v>1122.106342</v>
      </c>
      <c r="L139" s="435">
        <f t="shared" si="18"/>
        <v>1737.490145</v>
      </c>
      <c r="M139" s="436">
        <f t="shared" si="18"/>
        <v>916.37331499999993</v>
      </c>
      <c r="N139" s="435">
        <f t="shared" si="18"/>
        <v>1016.747242</v>
      </c>
      <c r="O139" s="436">
        <f t="shared" si="18"/>
        <v>1088.979799</v>
      </c>
      <c r="P139" s="435">
        <f t="shared" si="18"/>
        <v>916.37331499999993</v>
      </c>
      <c r="Q139" s="436">
        <f t="shared" si="18"/>
        <v>789.22175699999991</v>
      </c>
      <c r="R139" s="588">
        <f t="shared" si="18"/>
        <v>806.15674999999987</v>
      </c>
    </row>
    <row r="140" spans="1:18" ht="6" customHeight="1">
      <c r="A140" s="381"/>
      <c r="B140" s="453"/>
      <c r="C140" s="454"/>
      <c r="D140" s="454"/>
      <c r="E140" s="454"/>
      <c r="F140" s="454"/>
      <c r="G140" s="454"/>
      <c r="H140" s="454"/>
      <c r="I140" s="454"/>
      <c r="J140" s="454"/>
      <c r="K140" s="454"/>
      <c r="L140" s="454"/>
      <c r="M140" s="454"/>
      <c r="N140" s="454"/>
      <c r="O140" s="454"/>
      <c r="P140" s="454"/>
      <c r="Q140" s="454"/>
      <c r="R140" s="299"/>
    </row>
    <row r="141" spans="1:18" ht="15.75" thickBot="1">
      <c r="A141" s="381"/>
      <c r="B141" s="461" t="s">
        <v>725</v>
      </c>
      <c r="C141" s="381"/>
      <c r="D141" s="381"/>
      <c r="E141" s="381"/>
      <c r="F141" s="381"/>
      <c r="G141" s="381"/>
      <c r="H141" s="381"/>
      <c r="I141" s="381"/>
      <c r="J141" s="381"/>
      <c r="K141" s="381"/>
      <c r="L141" s="381"/>
      <c r="M141" s="381"/>
      <c r="N141" s="381"/>
      <c r="O141" s="381"/>
      <c r="P141" s="381"/>
      <c r="Q141" s="381"/>
      <c r="R141" s="299"/>
    </row>
    <row r="142" spans="1:18" ht="12.95" customHeight="1" thickBot="1">
      <c r="A142" s="381"/>
      <c r="B142" s="440"/>
      <c r="C142" s="815" t="s">
        <v>5</v>
      </c>
      <c r="D142" s="816"/>
      <c r="E142" s="816"/>
      <c r="F142" s="816"/>
      <c r="G142" s="816"/>
      <c r="H142" s="816"/>
      <c r="I142" s="816"/>
      <c r="J142" s="816"/>
      <c r="K142" s="816"/>
      <c r="L142" s="816"/>
      <c r="M142" s="816"/>
      <c r="N142" s="816"/>
      <c r="O142" s="816"/>
      <c r="P142" s="816"/>
      <c r="Q142" s="816"/>
      <c r="R142" s="817"/>
    </row>
    <row r="143" spans="1:18" ht="12.95" customHeight="1" thickBot="1">
      <c r="A143" s="381"/>
      <c r="B143" s="813" t="s">
        <v>715</v>
      </c>
      <c r="C143" s="637">
        <v>491</v>
      </c>
      <c r="D143" s="415">
        <v>494</v>
      </c>
      <c r="E143" s="493">
        <v>451</v>
      </c>
      <c r="F143" s="415">
        <v>452</v>
      </c>
      <c r="G143" s="493">
        <v>453</v>
      </c>
      <c r="H143" s="415">
        <v>454</v>
      </c>
      <c r="I143" s="493">
        <v>455</v>
      </c>
      <c r="J143" s="415">
        <v>456</v>
      </c>
      <c r="K143" s="493">
        <v>457</v>
      </c>
      <c r="L143" s="415">
        <v>458</v>
      </c>
      <c r="M143" s="493">
        <v>459</v>
      </c>
      <c r="N143" s="415">
        <v>461</v>
      </c>
      <c r="O143" s="493">
        <v>462</v>
      </c>
      <c r="P143" s="415">
        <v>463</v>
      </c>
      <c r="Q143" s="493">
        <v>470</v>
      </c>
      <c r="R143" s="578">
        <v>471</v>
      </c>
    </row>
    <row r="144" spans="1:18" ht="11.25" customHeight="1">
      <c r="A144" s="381"/>
      <c r="B144" s="814"/>
      <c r="C144" s="462">
        <f>+C238*(1-C$11)</f>
        <v>3.0011379999999996</v>
      </c>
      <c r="D144" s="463">
        <f t="shared" ref="D144:R145" si="20">+D238*(1-D$11)</f>
        <v>2.992016</v>
      </c>
      <c r="E144" s="464">
        <f t="shared" si="20"/>
        <v>5.4868829999999997</v>
      </c>
      <c r="F144" s="463">
        <f t="shared" si="20"/>
        <v>5.7377379999999993</v>
      </c>
      <c r="G144" s="464">
        <f t="shared" si="20"/>
        <v>6.7548409999999999</v>
      </c>
      <c r="H144" s="463">
        <f t="shared" si="20"/>
        <v>7.4982839999999999</v>
      </c>
      <c r="I144" s="464">
        <f t="shared" si="20"/>
        <v>11.922453999999998</v>
      </c>
      <c r="J144" s="463">
        <f t="shared" si="20"/>
        <v>6.3671559999999996</v>
      </c>
      <c r="K144" s="464">
        <f t="shared" si="20"/>
        <v>7.4846009999999996</v>
      </c>
      <c r="L144" s="463">
        <f t="shared" si="20"/>
        <v>11.58494</v>
      </c>
      <c r="M144" s="464">
        <f t="shared" si="20"/>
        <v>6.1117399999999993</v>
      </c>
      <c r="N144" s="463">
        <f>+N238*(1-N$11)</f>
        <v>6.7822069999999997</v>
      </c>
      <c r="O144" s="464">
        <f t="shared" si="20"/>
        <v>7.2611119999999989</v>
      </c>
      <c r="P144" s="463">
        <f>+P238*(1-P$11)</f>
        <v>6.1117399999999993</v>
      </c>
      <c r="Q144" s="464">
        <f t="shared" si="20"/>
        <v>5.2633939999999999</v>
      </c>
      <c r="R144" s="638">
        <f t="shared" si="20"/>
        <v>5.3774189999999997</v>
      </c>
    </row>
    <row r="145" spans="1:18" ht="11.25" customHeight="1" thickBot="1">
      <c r="A145" s="381"/>
      <c r="B145" s="466" t="s">
        <v>716</v>
      </c>
      <c r="C145" s="467">
        <f>+C239*(1-C$11)</f>
        <v>449.95177199999995</v>
      </c>
      <c r="D145" s="468">
        <f t="shared" si="20"/>
        <v>448.32349499999998</v>
      </c>
      <c r="E145" s="469">
        <f t="shared" si="20"/>
        <v>822.66300899999999</v>
      </c>
      <c r="F145" s="468">
        <f t="shared" si="20"/>
        <v>860.25477100000001</v>
      </c>
      <c r="G145" s="469">
        <f t="shared" si="20"/>
        <v>1012.5556829999999</v>
      </c>
      <c r="H145" s="468">
        <f t="shared" si="20"/>
        <v>1124.5738429999999</v>
      </c>
      <c r="I145" s="469">
        <f t="shared" si="20"/>
        <v>1787.8207799999998</v>
      </c>
      <c r="J145" s="468">
        <f t="shared" si="20"/>
        <v>954.40749399999993</v>
      </c>
      <c r="K145" s="469">
        <f t="shared" si="20"/>
        <v>1122.106342</v>
      </c>
      <c r="L145" s="468">
        <f t="shared" si="20"/>
        <v>1737.490145</v>
      </c>
      <c r="M145" s="469">
        <f t="shared" si="20"/>
        <v>916.37331499999993</v>
      </c>
      <c r="N145" s="468">
        <f>+N239*(1-N$11)</f>
        <v>1016.747242</v>
      </c>
      <c r="O145" s="469">
        <f t="shared" si="20"/>
        <v>1088.979799</v>
      </c>
      <c r="P145" s="468">
        <f>+P239*(1-P$11)</f>
        <v>916.37331499999993</v>
      </c>
      <c r="Q145" s="469">
        <f t="shared" si="20"/>
        <v>789.22175699999991</v>
      </c>
      <c r="R145" s="600">
        <f t="shared" si="20"/>
        <v>806.15674999999987</v>
      </c>
    </row>
    <row r="146" spans="1:18">
      <c r="A146" s="381"/>
      <c r="B146" s="450" t="s">
        <v>264</v>
      </c>
      <c r="C146" s="381"/>
      <c r="D146" s="381"/>
      <c r="E146" s="381"/>
      <c r="F146" s="381"/>
      <c r="G146" s="381"/>
      <c r="H146" s="381"/>
      <c r="I146" s="381"/>
      <c r="J146" s="381"/>
      <c r="K146" s="381"/>
      <c r="L146" s="381"/>
      <c r="M146" s="381"/>
      <c r="N146" s="381"/>
      <c r="O146" s="381"/>
      <c r="P146" s="381"/>
      <c r="Q146" s="381"/>
      <c r="R146" s="299"/>
    </row>
    <row r="147" spans="1:18">
      <c r="A147" s="381"/>
      <c r="B147" s="452" t="s">
        <v>265</v>
      </c>
      <c r="C147" s="381"/>
      <c r="D147" s="381"/>
      <c r="E147" s="381"/>
      <c r="F147" s="381"/>
      <c r="G147" s="381"/>
      <c r="H147" s="381"/>
      <c r="I147" s="381"/>
      <c r="J147" s="381"/>
      <c r="K147" s="381"/>
      <c r="L147" s="381"/>
      <c r="M147" s="381"/>
      <c r="N147" s="381"/>
      <c r="O147" s="381"/>
      <c r="P147" s="381"/>
      <c r="Q147" s="381"/>
      <c r="R147" s="299"/>
    </row>
    <row r="148" spans="1:18" ht="21" customHeight="1">
      <c r="A148" s="381"/>
      <c r="B148" s="381"/>
      <c r="C148" s="381"/>
      <c r="D148" s="381"/>
      <c r="E148" s="381"/>
      <c r="F148" s="381"/>
      <c r="G148" s="381"/>
      <c r="H148" s="381"/>
      <c r="I148" s="381"/>
      <c r="J148" s="381"/>
      <c r="K148" s="381"/>
      <c r="L148" s="381"/>
      <c r="M148" s="381"/>
      <c r="N148" s="381"/>
      <c r="O148" s="381"/>
      <c r="P148" s="381"/>
      <c r="Q148" s="381"/>
      <c r="R148" s="299"/>
    </row>
    <row r="149" spans="1:18" hidden="1">
      <c r="A149" s="381"/>
      <c r="B149" s="381"/>
      <c r="C149" s="639" t="s">
        <v>772</v>
      </c>
      <c r="D149" s="475"/>
      <c r="E149" s="475"/>
      <c r="F149" s="474"/>
      <c r="G149" s="474"/>
      <c r="H149" s="474"/>
      <c r="I149" s="474"/>
      <c r="J149" s="474"/>
      <c r="K149" s="474"/>
      <c r="L149" s="474"/>
      <c r="M149" s="474"/>
      <c r="N149" s="474"/>
      <c r="O149" s="474"/>
      <c r="P149" s="474"/>
      <c r="Q149" s="474"/>
      <c r="R149" s="299"/>
    </row>
    <row r="150" spans="1:18" hidden="1">
      <c r="A150" s="381"/>
      <c r="B150" s="476" t="s">
        <v>717</v>
      </c>
      <c r="C150" s="477"/>
      <c r="D150" s="477"/>
      <c r="E150" s="477"/>
      <c r="F150" s="477"/>
      <c r="G150" s="478"/>
      <c r="H150" s="478"/>
      <c r="I150" s="478"/>
      <c r="J150" s="478"/>
      <c r="K150" s="478"/>
      <c r="L150" s="478"/>
      <c r="M150" s="478"/>
      <c r="N150" s="478"/>
      <c r="O150" s="478"/>
      <c r="P150" s="478"/>
      <c r="Q150" s="478"/>
      <c r="R150" s="478"/>
    </row>
    <row r="151" spans="1:18" ht="15.75" hidden="1" thickBot="1">
      <c r="A151" s="381"/>
      <c r="B151" s="479" t="s">
        <v>718</v>
      </c>
      <c r="C151" s="261">
        <v>491</v>
      </c>
      <c r="D151" s="261">
        <v>494</v>
      </c>
      <c r="E151" s="261">
        <v>451</v>
      </c>
      <c r="F151" s="261">
        <v>452</v>
      </c>
      <c r="G151" s="262">
        <v>453</v>
      </c>
      <c r="H151" s="261">
        <v>454</v>
      </c>
      <c r="I151" s="261">
        <v>455</v>
      </c>
      <c r="J151" s="261">
        <v>456</v>
      </c>
      <c r="K151" s="261">
        <v>457</v>
      </c>
      <c r="L151" s="261">
        <v>458</v>
      </c>
      <c r="M151" s="261">
        <v>459</v>
      </c>
      <c r="N151" s="261">
        <v>461</v>
      </c>
      <c r="O151" s="261">
        <v>462</v>
      </c>
      <c r="P151" s="261">
        <v>463</v>
      </c>
      <c r="Q151" s="261">
        <v>470</v>
      </c>
      <c r="R151" s="261">
        <v>471</v>
      </c>
    </row>
    <row r="152" spans="1:18" hidden="1">
      <c r="A152" s="381"/>
      <c r="B152" s="480" t="s">
        <v>719</v>
      </c>
      <c r="C152" s="481"/>
      <c r="D152" s="482"/>
      <c r="E152" s="481"/>
      <c r="F152" s="482"/>
      <c r="G152" s="481"/>
      <c r="H152" s="482"/>
      <c r="I152" s="481"/>
      <c r="J152" s="482"/>
      <c r="K152" s="481"/>
      <c r="L152" s="482"/>
      <c r="M152" s="481"/>
      <c r="N152" s="481"/>
      <c r="O152" s="482"/>
      <c r="P152" s="482"/>
      <c r="Q152" s="481"/>
      <c r="R152" s="482"/>
    </row>
    <row r="153" spans="1:18" hidden="1">
      <c r="A153" s="381"/>
      <c r="B153" s="480">
        <v>1</v>
      </c>
      <c r="C153" s="481">
        <v>90.52</v>
      </c>
      <c r="D153" s="482">
        <v>68.95</v>
      </c>
      <c r="E153" s="481">
        <v>158.28</v>
      </c>
      <c r="F153" s="482">
        <v>109.43</v>
      </c>
      <c r="G153" s="481">
        <v>173.06</v>
      </c>
      <c r="H153" s="482">
        <v>129.74</v>
      </c>
      <c r="I153" s="481">
        <v>194.72</v>
      </c>
      <c r="J153" s="482">
        <v>122.41</v>
      </c>
      <c r="K153" s="481">
        <v>164.73</v>
      </c>
      <c r="L153" s="482">
        <v>184.68</v>
      </c>
      <c r="M153" s="481">
        <v>127.10000000000001</v>
      </c>
      <c r="N153" s="481">
        <v>137.87</v>
      </c>
      <c r="O153" s="482">
        <v>118.72</v>
      </c>
      <c r="P153" s="482">
        <v>130.53</v>
      </c>
      <c r="Q153" s="481">
        <v>100.12</v>
      </c>
      <c r="R153" s="482">
        <v>105.07000000000001</v>
      </c>
    </row>
    <row r="154" spans="1:18" hidden="1">
      <c r="A154" s="381"/>
      <c r="B154" s="480">
        <v>2</v>
      </c>
      <c r="C154" s="481">
        <v>102.53</v>
      </c>
      <c r="D154" s="482">
        <v>77.28</v>
      </c>
      <c r="E154" s="481">
        <v>180.61</v>
      </c>
      <c r="F154" s="482">
        <v>131.11000000000001</v>
      </c>
      <c r="G154" s="481">
        <v>197.84</v>
      </c>
      <c r="H154" s="482">
        <v>153.38</v>
      </c>
      <c r="I154" s="481">
        <v>232.83</v>
      </c>
      <c r="J154" s="482">
        <v>146.97</v>
      </c>
      <c r="K154" s="481">
        <v>191.69</v>
      </c>
      <c r="L154" s="482">
        <v>222.37</v>
      </c>
      <c r="M154" s="481">
        <v>149.24</v>
      </c>
      <c r="N154" s="481">
        <v>162.53</v>
      </c>
      <c r="O154" s="482">
        <v>135.75</v>
      </c>
      <c r="P154" s="482">
        <v>149.24</v>
      </c>
      <c r="Q154" s="481">
        <v>119.16</v>
      </c>
      <c r="R154" s="482">
        <v>124.85000000000001</v>
      </c>
    </row>
    <row r="155" spans="1:18" hidden="1">
      <c r="A155" s="381"/>
      <c r="B155" s="480">
        <v>3</v>
      </c>
      <c r="C155" s="481">
        <v>114.31</v>
      </c>
      <c r="D155" s="482">
        <v>86.36</v>
      </c>
      <c r="E155" s="481">
        <v>198.20000000000002</v>
      </c>
      <c r="F155" s="482">
        <v>146.43</v>
      </c>
      <c r="G155" s="481">
        <v>218.31</v>
      </c>
      <c r="H155" s="482">
        <v>177.29</v>
      </c>
      <c r="I155" s="481">
        <v>282.33</v>
      </c>
      <c r="J155" s="482">
        <v>168.8</v>
      </c>
      <c r="K155" s="481">
        <v>228.61</v>
      </c>
      <c r="L155" s="482">
        <v>273.27</v>
      </c>
      <c r="M155" s="481">
        <v>170.73</v>
      </c>
      <c r="N155" s="481">
        <v>183.42000000000002</v>
      </c>
      <c r="O155" s="482">
        <v>154.58000000000001</v>
      </c>
      <c r="P155" s="482">
        <v>170.73</v>
      </c>
      <c r="Q155" s="481">
        <v>134.31</v>
      </c>
      <c r="R155" s="482">
        <v>142.96</v>
      </c>
    </row>
    <row r="156" spans="1:18" hidden="1">
      <c r="A156" s="381"/>
      <c r="B156" s="480">
        <v>4</v>
      </c>
      <c r="C156" s="481">
        <v>125.66</v>
      </c>
      <c r="D156" s="482">
        <v>93.43</v>
      </c>
      <c r="E156" s="481">
        <v>221.92000000000002</v>
      </c>
      <c r="F156" s="482">
        <v>161.55000000000001</v>
      </c>
      <c r="G156" s="481">
        <v>250.26000000000002</v>
      </c>
      <c r="H156" s="482">
        <v>200.8</v>
      </c>
      <c r="I156" s="481">
        <v>325.78000000000003</v>
      </c>
      <c r="J156" s="482">
        <v>193.94</v>
      </c>
      <c r="K156" s="481">
        <v>262.17</v>
      </c>
      <c r="L156" s="482">
        <v>315.34000000000003</v>
      </c>
      <c r="M156" s="481">
        <v>188.75</v>
      </c>
      <c r="N156" s="481">
        <v>204.3</v>
      </c>
      <c r="O156" s="482">
        <v>172.63</v>
      </c>
      <c r="P156" s="482">
        <v>188.75</v>
      </c>
      <c r="Q156" s="481">
        <v>148.01</v>
      </c>
      <c r="R156" s="482">
        <v>162.41</v>
      </c>
    </row>
    <row r="157" spans="1:18" hidden="1">
      <c r="A157" s="381"/>
      <c r="B157" s="480">
        <v>5</v>
      </c>
      <c r="C157" s="481">
        <v>137.11000000000001</v>
      </c>
      <c r="D157" s="482">
        <v>101.07000000000001</v>
      </c>
      <c r="E157" s="481">
        <v>240.8</v>
      </c>
      <c r="F157" s="482">
        <v>176.96</v>
      </c>
      <c r="G157" s="481">
        <v>270.33</v>
      </c>
      <c r="H157" s="482">
        <v>223.62</v>
      </c>
      <c r="I157" s="481">
        <v>368.67</v>
      </c>
      <c r="J157" s="482">
        <v>220.62</v>
      </c>
      <c r="K157" s="481">
        <v>288.66000000000003</v>
      </c>
      <c r="L157" s="482">
        <v>353.62</v>
      </c>
      <c r="M157" s="481">
        <v>205.6</v>
      </c>
      <c r="N157" s="481">
        <v>223.94</v>
      </c>
      <c r="O157" s="482">
        <v>189.82</v>
      </c>
      <c r="P157" s="482">
        <v>205.6</v>
      </c>
      <c r="Q157" s="481">
        <v>163.30000000000001</v>
      </c>
      <c r="R157" s="482">
        <v>184.56</v>
      </c>
    </row>
    <row r="158" spans="1:18" hidden="1">
      <c r="A158" s="381"/>
      <c r="B158" s="480">
        <v>6</v>
      </c>
      <c r="C158" s="481">
        <v>148.32</v>
      </c>
      <c r="D158" s="482">
        <v>107.59</v>
      </c>
      <c r="E158" s="481">
        <v>256.48</v>
      </c>
      <c r="F158" s="482">
        <v>191</v>
      </c>
      <c r="G158" s="481">
        <v>287.64</v>
      </c>
      <c r="H158" s="482">
        <v>246.3</v>
      </c>
      <c r="I158" s="481">
        <v>410.01</v>
      </c>
      <c r="J158" s="482">
        <v>244.56</v>
      </c>
      <c r="K158" s="481">
        <v>312.51</v>
      </c>
      <c r="L158" s="482">
        <v>393.09000000000003</v>
      </c>
      <c r="M158" s="481">
        <v>224.29</v>
      </c>
      <c r="N158" s="481">
        <v>237.20000000000002</v>
      </c>
      <c r="O158" s="482">
        <v>209.48000000000002</v>
      </c>
      <c r="P158" s="482">
        <v>224.29</v>
      </c>
      <c r="Q158" s="481">
        <v>181.81</v>
      </c>
      <c r="R158" s="482">
        <v>199.81</v>
      </c>
    </row>
    <row r="159" spans="1:18" hidden="1">
      <c r="A159" s="381"/>
      <c r="B159" s="480">
        <v>7</v>
      </c>
      <c r="C159" s="481">
        <v>159.24</v>
      </c>
      <c r="D159" s="482">
        <v>115.26</v>
      </c>
      <c r="E159" s="481">
        <v>270.87</v>
      </c>
      <c r="F159" s="482">
        <v>205.49</v>
      </c>
      <c r="G159" s="481">
        <v>304.95999999999998</v>
      </c>
      <c r="H159" s="482">
        <v>269.12</v>
      </c>
      <c r="I159" s="481">
        <v>452.37</v>
      </c>
      <c r="J159" s="482">
        <v>268.47000000000003</v>
      </c>
      <c r="K159" s="481">
        <v>336.48</v>
      </c>
      <c r="L159" s="482">
        <v>442.22</v>
      </c>
      <c r="M159" s="481">
        <v>239.24</v>
      </c>
      <c r="N159" s="481">
        <v>260.3</v>
      </c>
      <c r="O159" s="482">
        <v>228.51</v>
      </c>
      <c r="P159" s="482">
        <v>239.24</v>
      </c>
      <c r="Q159" s="481">
        <v>194.5</v>
      </c>
      <c r="R159" s="482">
        <v>218.65</v>
      </c>
    </row>
    <row r="160" spans="1:18" hidden="1">
      <c r="A160" s="381"/>
      <c r="B160" s="480">
        <v>8</v>
      </c>
      <c r="C160" s="481">
        <v>170</v>
      </c>
      <c r="D160" s="482">
        <v>119.54</v>
      </c>
      <c r="E160" s="481">
        <v>285.02</v>
      </c>
      <c r="F160" s="482">
        <v>219.71</v>
      </c>
      <c r="G160" s="481">
        <v>328.44</v>
      </c>
      <c r="H160" s="482">
        <v>288.42</v>
      </c>
      <c r="I160" s="481">
        <v>496.76</v>
      </c>
      <c r="J160" s="482">
        <v>289.89</v>
      </c>
      <c r="K160" s="481">
        <v>362.06</v>
      </c>
      <c r="L160" s="482">
        <v>475.87</v>
      </c>
      <c r="M160" s="481">
        <v>254.6</v>
      </c>
      <c r="N160" s="481">
        <v>284.08</v>
      </c>
      <c r="O160" s="482">
        <v>247.54</v>
      </c>
      <c r="P160" s="482">
        <v>254.6</v>
      </c>
      <c r="Q160" s="481">
        <v>205.26</v>
      </c>
      <c r="R160" s="482">
        <v>234.32</v>
      </c>
    </row>
    <row r="161" spans="1:18" hidden="1">
      <c r="A161" s="381"/>
      <c r="B161" s="480">
        <v>9</v>
      </c>
      <c r="C161" s="481">
        <v>180.54</v>
      </c>
      <c r="D161" s="482">
        <v>125.5</v>
      </c>
      <c r="E161" s="481">
        <v>297.73</v>
      </c>
      <c r="F161" s="482">
        <v>234.01</v>
      </c>
      <c r="G161" s="481">
        <v>349.54</v>
      </c>
      <c r="H161" s="482">
        <v>307.83</v>
      </c>
      <c r="I161" s="481">
        <v>533.6</v>
      </c>
      <c r="J161" s="482">
        <v>311.55</v>
      </c>
      <c r="K161" s="481">
        <v>386.03000000000003</v>
      </c>
      <c r="L161" s="482">
        <v>525.85</v>
      </c>
      <c r="M161" s="481">
        <v>273.45</v>
      </c>
      <c r="N161" s="481">
        <v>302.09000000000003</v>
      </c>
      <c r="O161" s="482">
        <v>266.8</v>
      </c>
      <c r="P161" s="482">
        <v>273.45</v>
      </c>
      <c r="Q161" s="481">
        <v>222.83</v>
      </c>
      <c r="R161" s="482">
        <v>252.87</v>
      </c>
    </row>
    <row r="162" spans="1:18" hidden="1">
      <c r="A162" s="381"/>
      <c r="B162" s="480">
        <v>10</v>
      </c>
      <c r="C162" s="481">
        <v>191.73000000000002</v>
      </c>
      <c r="D162" s="482">
        <v>129.72</v>
      </c>
      <c r="E162" s="481">
        <v>304.16000000000003</v>
      </c>
      <c r="F162" s="482">
        <v>248.26000000000002</v>
      </c>
      <c r="G162" s="481">
        <v>371.81</v>
      </c>
      <c r="H162" s="482">
        <v>309.86</v>
      </c>
      <c r="I162" s="481">
        <v>541.99</v>
      </c>
      <c r="J162" s="482">
        <v>323.85000000000002</v>
      </c>
      <c r="K162" s="481">
        <v>412.28000000000003</v>
      </c>
      <c r="L162" s="482">
        <v>577.64</v>
      </c>
      <c r="M162" s="481">
        <v>281.84000000000003</v>
      </c>
      <c r="N162" s="481">
        <v>315.72000000000003</v>
      </c>
      <c r="O162" s="482">
        <v>281.79000000000002</v>
      </c>
      <c r="P162" s="482">
        <v>281.84000000000003</v>
      </c>
      <c r="Q162" s="481">
        <v>235.25</v>
      </c>
      <c r="R162" s="482">
        <v>253.85</v>
      </c>
    </row>
    <row r="163" spans="1:18" hidden="1">
      <c r="A163" s="381"/>
      <c r="B163" s="480">
        <v>11</v>
      </c>
      <c r="C163" s="481">
        <v>201.96</v>
      </c>
      <c r="D163" s="482">
        <v>130.59</v>
      </c>
      <c r="E163" s="481">
        <v>306.38</v>
      </c>
      <c r="F163" s="482">
        <v>252.31</v>
      </c>
      <c r="G163" s="481">
        <v>381.01</v>
      </c>
      <c r="H163" s="482">
        <v>314.44</v>
      </c>
      <c r="I163" s="481">
        <v>551.79</v>
      </c>
      <c r="J163" s="482">
        <v>326.76</v>
      </c>
      <c r="K163" s="481">
        <v>434.86</v>
      </c>
      <c r="L163" s="482">
        <v>579.28</v>
      </c>
      <c r="M163" s="481">
        <v>282.32</v>
      </c>
      <c r="N163" s="481">
        <v>320.55</v>
      </c>
      <c r="O163" s="482">
        <v>286.45</v>
      </c>
      <c r="P163" s="482">
        <v>285.45999999999998</v>
      </c>
      <c r="Q163" s="481">
        <v>237.28</v>
      </c>
      <c r="R163" s="482">
        <v>254.35</v>
      </c>
    </row>
    <row r="164" spans="1:18" hidden="1">
      <c r="A164" s="381"/>
      <c r="B164" s="480">
        <v>12</v>
      </c>
      <c r="C164" s="481">
        <v>203.97</v>
      </c>
      <c r="D164" s="482">
        <v>131.77000000000001</v>
      </c>
      <c r="E164" s="481">
        <v>308.75</v>
      </c>
      <c r="F164" s="482">
        <v>254.17000000000002</v>
      </c>
      <c r="G164" s="481">
        <v>383.99</v>
      </c>
      <c r="H164" s="482">
        <v>322.62</v>
      </c>
      <c r="I164" s="481">
        <v>562.23</v>
      </c>
      <c r="J164" s="482">
        <v>329.5</v>
      </c>
      <c r="K164" s="481">
        <v>448.8</v>
      </c>
      <c r="L164" s="482">
        <v>583.89</v>
      </c>
      <c r="M164" s="481">
        <v>289.58</v>
      </c>
      <c r="N164" s="481">
        <v>326.25</v>
      </c>
      <c r="O164" s="482">
        <v>297.27</v>
      </c>
      <c r="P164" s="482">
        <v>295.05</v>
      </c>
      <c r="Q164" s="481">
        <v>244.53</v>
      </c>
      <c r="R164" s="482">
        <v>262.12</v>
      </c>
    </row>
    <row r="165" spans="1:18" hidden="1">
      <c r="A165" s="381"/>
      <c r="B165" s="480">
        <v>13</v>
      </c>
      <c r="C165" s="481">
        <v>217.48000000000002</v>
      </c>
      <c r="D165" s="482">
        <v>151.47</v>
      </c>
      <c r="E165" s="481">
        <v>354.36</v>
      </c>
      <c r="F165" s="482">
        <v>291.57</v>
      </c>
      <c r="G165" s="481">
        <v>443.41</v>
      </c>
      <c r="H165" s="482">
        <v>380.86</v>
      </c>
      <c r="I165" s="481">
        <v>673.12</v>
      </c>
      <c r="J165" s="482">
        <v>382.59000000000003</v>
      </c>
      <c r="K165" s="481">
        <v>483.27</v>
      </c>
      <c r="L165" s="482">
        <v>662.92</v>
      </c>
      <c r="M165" s="481">
        <v>335.02</v>
      </c>
      <c r="N165" s="481">
        <v>374.09000000000003</v>
      </c>
      <c r="O165" s="482">
        <v>342.54</v>
      </c>
      <c r="P165" s="482">
        <v>335.02</v>
      </c>
      <c r="Q165" s="481">
        <v>271.43</v>
      </c>
      <c r="R165" s="482">
        <v>296.56</v>
      </c>
    </row>
    <row r="166" spans="1:18" hidden="1">
      <c r="A166" s="381"/>
      <c r="B166" s="480">
        <v>14</v>
      </c>
      <c r="C166" s="481">
        <v>229.61</v>
      </c>
      <c r="D166" s="482">
        <v>157.83000000000001</v>
      </c>
      <c r="E166" s="481">
        <v>367.51</v>
      </c>
      <c r="F166" s="482">
        <v>305.15000000000003</v>
      </c>
      <c r="G166" s="481">
        <v>454.7</v>
      </c>
      <c r="H166" s="482">
        <v>398.71000000000004</v>
      </c>
      <c r="I166" s="481">
        <v>705.35</v>
      </c>
      <c r="J166" s="482">
        <v>399.02</v>
      </c>
      <c r="K166" s="481">
        <v>506.27000000000004</v>
      </c>
      <c r="L166" s="482">
        <v>689.78</v>
      </c>
      <c r="M166" s="481">
        <v>354.42</v>
      </c>
      <c r="N166" s="481">
        <v>388.62</v>
      </c>
      <c r="O166" s="482">
        <v>361.03000000000003</v>
      </c>
      <c r="P166" s="482">
        <v>354.42</v>
      </c>
      <c r="Q166" s="481">
        <v>282.22000000000003</v>
      </c>
      <c r="R166" s="482">
        <v>314.18</v>
      </c>
    </row>
    <row r="167" spans="1:18" hidden="1">
      <c r="A167" s="381"/>
      <c r="B167" s="480">
        <v>15</v>
      </c>
      <c r="C167" s="481">
        <v>237.59</v>
      </c>
      <c r="D167" s="482">
        <v>161.33000000000001</v>
      </c>
      <c r="E167" s="481">
        <v>379.32</v>
      </c>
      <c r="F167" s="482">
        <v>318.74</v>
      </c>
      <c r="G167" s="481">
        <v>473.31</v>
      </c>
      <c r="H167" s="482">
        <v>420.58</v>
      </c>
      <c r="I167" s="481">
        <v>736.74</v>
      </c>
      <c r="J167" s="482">
        <v>420.02</v>
      </c>
      <c r="K167" s="481">
        <v>528.73</v>
      </c>
      <c r="L167" s="482">
        <v>722.92</v>
      </c>
      <c r="M167" s="481">
        <v>366.57</v>
      </c>
      <c r="N167" s="481">
        <v>408.31</v>
      </c>
      <c r="O167" s="482">
        <v>379.73</v>
      </c>
      <c r="P167" s="482">
        <v>366.57</v>
      </c>
      <c r="Q167" s="481">
        <v>298.84000000000003</v>
      </c>
      <c r="R167" s="482">
        <v>330.07</v>
      </c>
    </row>
    <row r="168" spans="1:18" hidden="1">
      <c r="A168" s="381"/>
      <c r="B168" s="480">
        <v>16</v>
      </c>
      <c r="C168" s="481">
        <v>244.23000000000002</v>
      </c>
      <c r="D168" s="482">
        <v>169.01</v>
      </c>
      <c r="E168" s="481">
        <v>392.51</v>
      </c>
      <c r="F168" s="482">
        <v>331.75</v>
      </c>
      <c r="G168" s="481">
        <v>492.7</v>
      </c>
      <c r="H168" s="482">
        <v>434.3</v>
      </c>
      <c r="I168" s="481">
        <v>763.39</v>
      </c>
      <c r="J168" s="482">
        <v>434.1</v>
      </c>
      <c r="K168" s="481">
        <v>554.41</v>
      </c>
      <c r="L168" s="482">
        <v>750.81000000000006</v>
      </c>
      <c r="M168" s="481">
        <v>379.79</v>
      </c>
      <c r="N168" s="481">
        <v>415.93</v>
      </c>
      <c r="O168" s="482">
        <v>402.62</v>
      </c>
      <c r="P168" s="482">
        <v>379.79</v>
      </c>
      <c r="Q168" s="481">
        <v>311.37</v>
      </c>
      <c r="R168" s="482">
        <v>349.02</v>
      </c>
    </row>
    <row r="169" spans="1:18" hidden="1">
      <c r="A169" s="381"/>
      <c r="B169" s="480">
        <v>17</v>
      </c>
      <c r="C169" s="481">
        <v>252.86</v>
      </c>
      <c r="D169" s="482">
        <v>174.41</v>
      </c>
      <c r="E169" s="481">
        <v>404.35</v>
      </c>
      <c r="F169" s="482">
        <v>344.73</v>
      </c>
      <c r="G169" s="481">
        <v>512.12</v>
      </c>
      <c r="H169" s="482">
        <v>453.58</v>
      </c>
      <c r="I169" s="481">
        <v>793.45</v>
      </c>
      <c r="J169" s="482">
        <v>444.02</v>
      </c>
      <c r="K169" s="481">
        <v>576.88</v>
      </c>
      <c r="L169" s="482">
        <v>780.35</v>
      </c>
      <c r="M169" s="481">
        <v>391.96000000000004</v>
      </c>
      <c r="N169" s="481">
        <v>427.06</v>
      </c>
      <c r="O169" s="482">
        <v>416.59000000000003</v>
      </c>
      <c r="P169" s="482">
        <v>391.96000000000004</v>
      </c>
      <c r="Q169" s="481">
        <v>322.92</v>
      </c>
      <c r="R169" s="482">
        <v>361.82</v>
      </c>
    </row>
    <row r="170" spans="1:18" hidden="1">
      <c r="A170" s="381"/>
      <c r="B170" s="480">
        <v>18</v>
      </c>
      <c r="C170" s="481">
        <v>260.03000000000003</v>
      </c>
      <c r="D170" s="482">
        <v>182.74</v>
      </c>
      <c r="E170" s="481">
        <v>416.2</v>
      </c>
      <c r="F170" s="482">
        <v>357.77</v>
      </c>
      <c r="G170" s="481">
        <v>531.54</v>
      </c>
      <c r="H170" s="482">
        <v>469.75</v>
      </c>
      <c r="I170" s="481">
        <v>818.96</v>
      </c>
      <c r="J170" s="482">
        <v>458.79</v>
      </c>
      <c r="K170" s="481">
        <v>594.91999999999996</v>
      </c>
      <c r="L170" s="482">
        <v>805.19</v>
      </c>
      <c r="M170" s="481">
        <v>400.32</v>
      </c>
      <c r="N170" s="481">
        <v>446.41</v>
      </c>
      <c r="O170" s="482">
        <v>439.18</v>
      </c>
      <c r="P170" s="482">
        <v>400.32</v>
      </c>
      <c r="Q170" s="481">
        <v>330.52</v>
      </c>
      <c r="R170" s="482">
        <v>379.18</v>
      </c>
    </row>
    <row r="171" spans="1:18" hidden="1">
      <c r="A171" s="381"/>
      <c r="B171" s="480">
        <v>19</v>
      </c>
      <c r="C171" s="481">
        <v>267.49</v>
      </c>
      <c r="D171" s="482">
        <v>184.17000000000002</v>
      </c>
      <c r="E171" s="481">
        <v>428.04</v>
      </c>
      <c r="F171" s="482">
        <v>370.78000000000003</v>
      </c>
      <c r="G171" s="481">
        <v>563.6</v>
      </c>
      <c r="H171" s="482">
        <v>487.14</v>
      </c>
      <c r="I171" s="481">
        <v>854.1</v>
      </c>
      <c r="J171" s="482">
        <v>469.92</v>
      </c>
      <c r="K171" s="481">
        <v>616.89</v>
      </c>
      <c r="L171" s="482">
        <v>835.11</v>
      </c>
      <c r="M171" s="481">
        <v>413.02</v>
      </c>
      <c r="N171" s="481">
        <v>463.45</v>
      </c>
      <c r="O171" s="482">
        <v>457.67</v>
      </c>
      <c r="P171" s="482">
        <v>413.02</v>
      </c>
      <c r="Q171" s="481">
        <v>342.63</v>
      </c>
      <c r="R171" s="482">
        <v>393.16</v>
      </c>
    </row>
    <row r="172" spans="1:18" hidden="1">
      <c r="A172" s="381"/>
      <c r="B172" s="480">
        <v>20</v>
      </c>
      <c r="C172" s="481">
        <v>275.7</v>
      </c>
      <c r="D172" s="482">
        <v>188.01</v>
      </c>
      <c r="E172" s="481">
        <v>438.32</v>
      </c>
      <c r="F172" s="482">
        <v>383.79</v>
      </c>
      <c r="G172" s="481">
        <v>570.36</v>
      </c>
      <c r="H172" s="482">
        <v>500.2</v>
      </c>
      <c r="I172" s="481">
        <v>874.57</v>
      </c>
      <c r="J172" s="482">
        <v>484.14</v>
      </c>
      <c r="K172" s="481">
        <v>635.30000000000007</v>
      </c>
      <c r="L172" s="482">
        <v>849.93000000000006</v>
      </c>
      <c r="M172" s="481">
        <v>425.26</v>
      </c>
      <c r="N172" s="481">
        <v>476.51</v>
      </c>
      <c r="O172" s="482">
        <v>478.02</v>
      </c>
      <c r="P172" s="482">
        <v>425.26</v>
      </c>
      <c r="Q172" s="481">
        <v>354.82</v>
      </c>
      <c r="R172" s="482">
        <v>408.5</v>
      </c>
    </row>
    <row r="173" spans="1:18" hidden="1">
      <c r="A173" s="381"/>
      <c r="B173" s="480">
        <v>21</v>
      </c>
      <c r="C173" s="481">
        <v>280.92</v>
      </c>
      <c r="D173" s="482">
        <v>193.33</v>
      </c>
      <c r="E173" s="481">
        <v>443</v>
      </c>
      <c r="F173" s="482">
        <v>396.75</v>
      </c>
      <c r="G173" s="481">
        <v>603.35</v>
      </c>
      <c r="H173" s="482">
        <v>500.56</v>
      </c>
      <c r="I173" s="481">
        <v>876.12</v>
      </c>
      <c r="J173" s="482">
        <v>490.40000000000003</v>
      </c>
      <c r="K173" s="481">
        <v>665.53</v>
      </c>
      <c r="L173" s="482">
        <v>880.63</v>
      </c>
      <c r="M173" s="481">
        <v>431.33</v>
      </c>
      <c r="N173" s="481">
        <v>477.84000000000003</v>
      </c>
      <c r="O173" s="482">
        <v>488.76</v>
      </c>
      <c r="P173" s="482">
        <v>431.33</v>
      </c>
      <c r="Q173" s="481">
        <v>371.73</v>
      </c>
      <c r="R173" s="482">
        <v>415.25</v>
      </c>
    </row>
    <row r="174" spans="1:18" hidden="1">
      <c r="A174" s="381"/>
      <c r="B174" s="480">
        <v>22</v>
      </c>
      <c r="C174" s="481">
        <v>287.83</v>
      </c>
      <c r="D174" s="482">
        <v>197.26</v>
      </c>
      <c r="E174" s="481">
        <v>449.31</v>
      </c>
      <c r="F174" s="482">
        <v>406.89</v>
      </c>
      <c r="G174" s="481">
        <v>609.19000000000005</v>
      </c>
      <c r="H174" s="482">
        <v>501.53000000000003</v>
      </c>
      <c r="I174" s="481">
        <v>877.79</v>
      </c>
      <c r="J174" s="482">
        <v>490.64</v>
      </c>
      <c r="K174" s="481">
        <v>675.69</v>
      </c>
      <c r="L174" s="482">
        <v>910.81000000000006</v>
      </c>
      <c r="M174" s="481">
        <v>433.92</v>
      </c>
      <c r="N174" s="481">
        <v>482.07</v>
      </c>
      <c r="O174" s="482">
        <v>492</v>
      </c>
      <c r="P174" s="482">
        <v>438.78000000000003</v>
      </c>
      <c r="Q174" s="481">
        <v>380.59000000000003</v>
      </c>
      <c r="R174" s="482">
        <v>416.73</v>
      </c>
    </row>
    <row r="175" spans="1:18" hidden="1">
      <c r="A175" s="381"/>
      <c r="B175" s="480">
        <v>23</v>
      </c>
      <c r="C175" s="481">
        <v>294.64</v>
      </c>
      <c r="D175" s="482">
        <v>197.66</v>
      </c>
      <c r="E175" s="481">
        <v>449.56</v>
      </c>
      <c r="F175" s="482">
        <v>407.90000000000003</v>
      </c>
      <c r="G175" s="481">
        <v>622.98</v>
      </c>
      <c r="H175" s="482">
        <v>508.95</v>
      </c>
      <c r="I175" s="481">
        <v>879.53</v>
      </c>
      <c r="J175" s="482">
        <v>493.49</v>
      </c>
      <c r="K175" s="481">
        <v>691.86</v>
      </c>
      <c r="L175" s="482">
        <v>911.38</v>
      </c>
      <c r="M175" s="481">
        <v>434.74</v>
      </c>
      <c r="N175" s="481">
        <v>482.3</v>
      </c>
      <c r="O175" s="482">
        <v>501.23</v>
      </c>
      <c r="P175" s="482">
        <v>452.66</v>
      </c>
      <c r="Q175" s="481">
        <v>381.44</v>
      </c>
      <c r="R175" s="482">
        <v>423.33</v>
      </c>
    </row>
    <row r="176" spans="1:18" hidden="1">
      <c r="A176" s="381"/>
      <c r="B176" s="480">
        <v>24</v>
      </c>
      <c r="C176" s="481">
        <v>298.62</v>
      </c>
      <c r="D176" s="482">
        <v>197.9</v>
      </c>
      <c r="E176" s="481">
        <v>449.8</v>
      </c>
      <c r="F176" s="482">
        <v>408.15000000000003</v>
      </c>
      <c r="G176" s="481">
        <v>624.36</v>
      </c>
      <c r="H176" s="482">
        <v>513.01</v>
      </c>
      <c r="I176" s="481">
        <v>880.08</v>
      </c>
      <c r="J176" s="482">
        <v>498.82</v>
      </c>
      <c r="K176" s="481">
        <v>708.03</v>
      </c>
      <c r="L176" s="482">
        <v>911.91</v>
      </c>
      <c r="M176" s="481">
        <v>434.97</v>
      </c>
      <c r="N176" s="481">
        <v>482.83</v>
      </c>
      <c r="O176" s="482">
        <v>504.66</v>
      </c>
      <c r="P176" s="482">
        <v>463.11</v>
      </c>
      <c r="Q176" s="481">
        <v>390.47</v>
      </c>
      <c r="R176" s="482">
        <v>439.5</v>
      </c>
    </row>
    <row r="177" spans="1:18" hidden="1">
      <c r="A177" s="381"/>
      <c r="B177" s="480">
        <v>25</v>
      </c>
      <c r="C177" s="481">
        <v>300.23</v>
      </c>
      <c r="D177" s="482">
        <v>199.35</v>
      </c>
      <c r="E177" s="481">
        <v>452.68</v>
      </c>
      <c r="F177" s="482">
        <v>410.40000000000003</v>
      </c>
      <c r="G177" s="481">
        <v>627.20000000000005</v>
      </c>
      <c r="H177" s="482">
        <v>526.99</v>
      </c>
      <c r="I177" s="481">
        <v>886.5</v>
      </c>
      <c r="J177" s="482">
        <v>502.14</v>
      </c>
      <c r="K177" s="481">
        <v>710.15</v>
      </c>
      <c r="L177" s="482">
        <v>920.89</v>
      </c>
      <c r="M177" s="481">
        <v>439.91</v>
      </c>
      <c r="N177" s="481">
        <v>486.78000000000003</v>
      </c>
      <c r="O177" s="482">
        <v>516.15</v>
      </c>
      <c r="P177" s="482">
        <v>470.65000000000003</v>
      </c>
      <c r="Q177" s="481">
        <v>391.45</v>
      </c>
      <c r="R177" s="482">
        <v>441.85</v>
      </c>
    </row>
    <row r="178" spans="1:18" hidden="1">
      <c r="A178" s="381"/>
      <c r="B178" s="480">
        <v>26</v>
      </c>
      <c r="C178" s="481">
        <v>312.90000000000003</v>
      </c>
      <c r="D178" s="482">
        <v>223.14000000000001</v>
      </c>
      <c r="E178" s="481">
        <v>507.99</v>
      </c>
      <c r="F178" s="482">
        <v>453.7</v>
      </c>
      <c r="G178" s="481">
        <v>683.79</v>
      </c>
      <c r="H178" s="482">
        <v>609.24</v>
      </c>
      <c r="I178" s="481">
        <v>1019.16</v>
      </c>
      <c r="J178" s="482">
        <v>547.16999999999996</v>
      </c>
      <c r="K178" s="481">
        <v>752.30000000000007</v>
      </c>
      <c r="L178" s="482">
        <v>1001.5500000000001</v>
      </c>
      <c r="M178" s="481">
        <v>487.82</v>
      </c>
      <c r="N178" s="481">
        <v>553.79</v>
      </c>
      <c r="O178" s="482">
        <v>581.75</v>
      </c>
      <c r="P178" s="482">
        <v>489.94</v>
      </c>
      <c r="Q178" s="481">
        <v>422.41</v>
      </c>
      <c r="R178" s="482">
        <v>465.66</v>
      </c>
    </row>
    <row r="179" spans="1:18" hidden="1">
      <c r="A179" s="381"/>
      <c r="B179" s="480">
        <v>27</v>
      </c>
      <c r="C179" s="481">
        <v>318.12</v>
      </c>
      <c r="D179" s="482">
        <v>233.66</v>
      </c>
      <c r="E179" s="481">
        <v>521.46</v>
      </c>
      <c r="F179" s="482">
        <v>472.13</v>
      </c>
      <c r="G179" s="481">
        <v>702.44</v>
      </c>
      <c r="H179" s="482">
        <v>635.01</v>
      </c>
      <c r="I179" s="481">
        <v>1041.45</v>
      </c>
      <c r="J179" s="482">
        <v>582.15</v>
      </c>
      <c r="K179" s="481">
        <v>759.25</v>
      </c>
      <c r="L179" s="482">
        <v>1027.93</v>
      </c>
      <c r="M179" s="481">
        <v>502.32</v>
      </c>
      <c r="N179" s="481">
        <v>573.98</v>
      </c>
      <c r="O179" s="482">
        <v>597.77</v>
      </c>
      <c r="P179" s="482">
        <v>502.78000000000003</v>
      </c>
      <c r="Q179" s="481">
        <v>440.2</v>
      </c>
      <c r="R179" s="482">
        <v>491.79</v>
      </c>
    </row>
    <row r="180" spans="1:18" hidden="1">
      <c r="A180" s="381"/>
      <c r="B180" s="480">
        <v>28</v>
      </c>
      <c r="C180" s="481">
        <v>325.03000000000003</v>
      </c>
      <c r="D180" s="482">
        <v>239.87</v>
      </c>
      <c r="E180" s="481">
        <v>533.04999999999995</v>
      </c>
      <c r="F180" s="482">
        <v>484.6</v>
      </c>
      <c r="G180" s="481">
        <v>737.69</v>
      </c>
      <c r="H180" s="482">
        <v>651.28</v>
      </c>
      <c r="I180" s="481">
        <v>1063.72</v>
      </c>
      <c r="J180" s="482">
        <v>595.61</v>
      </c>
      <c r="K180" s="481">
        <v>793.98</v>
      </c>
      <c r="L180" s="482">
        <v>1045.31</v>
      </c>
      <c r="M180" s="481">
        <v>512.74</v>
      </c>
      <c r="N180" s="481">
        <v>586.47</v>
      </c>
      <c r="O180" s="482">
        <v>612.89</v>
      </c>
      <c r="P180" s="482">
        <v>515.41999999999996</v>
      </c>
      <c r="Q180" s="481">
        <v>451.36</v>
      </c>
      <c r="R180" s="482">
        <v>503.77000000000004</v>
      </c>
    </row>
    <row r="181" spans="1:18" hidden="1">
      <c r="A181" s="381"/>
      <c r="B181" s="480">
        <v>29</v>
      </c>
      <c r="C181" s="481">
        <v>331.17</v>
      </c>
      <c r="D181" s="482">
        <v>246.1</v>
      </c>
      <c r="E181" s="481">
        <v>542.65</v>
      </c>
      <c r="F181" s="482">
        <v>497.03000000000003</v>
      </c>
      <c r="G181" s="481">
        <v>756.68000000000006</v>
      </c>
      <c r="H181" s="482">
        <v>668.5</v>
      </c>
      <c r="I181" s="481">
        <v>1096.6400000000001</v>
      </c>
      <c r="J181" s="482">
        <v>612.11</v>
      </c>
      <c r="K181" s="481">
        <v>807.62</v>
      </c>
      <c r="L181" s="482">
        <v>1071.97</v>
      </c>
      <c r="M181" s="481">
        <v>524.26</v>
      </c>
      <c r="N181" s="481">
        <v>599.04</v>
      </c>
      <c r="O181" s="482">
        <v>634.25</v>
      </c>
      <c r="P181" s="482">
        <v>526.79999999999995</v>
      </c>
      <c r="Q181" s="481">
        <v>462.26</v>
      </c>
      <c r="R181" s="482">
        <v>515.78</v>
      </c>
    </row>
    <row r="182" spans="1:18" hidden="1">
      <c r="A182" s="381"/>
      <c r="B182" s="480">
        <v>30</v>
      </c>
      <c r="C182" s="481">
        <v>337.58</v>
      </c>
      <c r="D182" s="482">
        <v>247.61</v>
      </c>
      <c r="E182" s="481">
        <v>554.18000000000006</v>
      </c>
      <c r="F182" s="482">
        <v>509.5</v>
      </c>
      <c r="G182" s="481">
        <v>758.58</v>
      </c>
      <c r="H182" s="482">
        <v>685.71</v>
      </c>
      <c r="I182" s="481">
        <v>1117.8399999999999</v>
      </c>
      <c r="J182" s="482">
        <v>624.84</v>
      </c>
      <c r="K182" s="481">
        <v>812.24</v>
      </c>
      <c r="L182" s="482">
        <v>1097.07</v>
      </c>
      <c r="M182" s="481">
        <v>535.23</v>
      </c>
      <c r="N182" s="481">
        <v>611.57000000000005</v>
      </c>
      <c r="O182" s="482">
        <v>645.07000000000005</v>
      </c>
      <c r="P182" s="482">
        <v>537.87</v>
      </c>
      <c r="Q182" s="481">
        <v>472.08</v>
      </c>
      <c r="R182" s="482">
        <v>527.1</v>
      </c>
    </row>
    <row r="183" spans="1:18" hidden="1">
      <c r="A183" s="381"/>
      <c r="B183" s="480">
        <v>31</v>
      </c>
      <c r="C183" s="481">
        <v>343.85</v>
      </c>
      <c r="D183" s="482">
        <v>255.15</v>
      </c>
      <c r="E183" s="481">
        <v>565.66999999999996</v>
      </c>
      <c r="F183" s="482">
        <v>520.83000000000004</v>
      </c>
      <c r="G183" s="481">
        <v>770.84</v>
      </c>
      <c r="H183" s="482">
        <v>694.63</v>
      </c>
      <c r="I183" s="481">
        <v>1135.4100000000001</v>
      </c>
      <c r="J183" s="482">
        <v>635.87</v>
      </c>
      <c r="K183" s="481">
        <v>836.84</v>
      </c>
      <c r="L183" s="482">
        <v>1114.24</v>
      </c>
      <c r="M183" s="481">
        <v>548.63</v>
      </c>
      <c r="N183" s="481">
        <v>624.09</v>
      </c>
      <c r="O183" s="482">
        <v>660.16</v>
      </c>
      <c r="P183" s="482">
        <v>548.63</v>
      </c>
      <c r="Q183" s="481">
        <v>481.49</v>
      </c>
      <c r="R183" s="482">
        <v>537.75</v>
      </c>
    </row>
    <row r="184" spans="1:18" hidden="1">
      <c r="A184" s="381"/>
      <c r="B184" s="480">
        <v>32</v>
      </c>
      <c r="C184" s="481">
        <v>349.93</v>
      </c>
      <c r="D184" s="482">
        <v>260.77</v>
      </c>
      <c r="E184" s="481">
        <v>575.13</v>
      </c>
      <c r="F184" s="482">
        <v>532.16999999999996</v>
      </c>
      <c r="G184" s="481">
        <v>801.25</v>
      </c>
      <c r="H184" s="482">
        <v>711.67</v>
      </c>
      <c r="I184" s="481">
        <v>1162.33</v>
      </c>
      <c r="J184" s="482">
        <v>652.66999999999996</v>
      </c>
      <c r="K184" s="481">
        <v>862.91</v>
      </c>
      <c r="L184" s="482">
        <v>1115.98</v>
      </c>
      <c r="M184" s="481">
        <v>560.48</v>
      </c>
      <c r="N184" s="481">
        <v>636.6</v>
      </c>
      <c r="O184" s="482">
        <v>672.73</v>
      </c>
      <c r="P184" s="482">
        <v>560.48</v>
      </c>
      <c r="Q184" s="481">
        <v>491.98</v>
      </c>
      <c r="R184" s="482">
        <v>549.09</v>
      </c>
    </row>
    <row r="185" spans="1:18" hidden="1">
      <c r="A185" s="381"/>
      <c r="B185" s="480">
        <v>33</v>
      </c>
      <c r="C185" s="481">
        <v>354.99</v>
      </c>
      <c r="D185" s="482">
        <v>262.85000000000002</v>
      </c>
      <c r="E185" s="481">
        <v>582.49</v>
      </c>
      <c r="F185" s="482">
        <v>533.97</v>
      </c>
      <c r="G185" s="481">
        <v>806.57</v>
      </c>
      <c r="H185" s="482">
        <v>732.37</v>
      </c>
      <c r="I185" s="481">
        <v>1182.5899999999999</v>
      </c>
      <c r="J185" s="482">
        <v>668.48</v>
      </c>
      <c r="K185" s="481">
        <v>868.44</v>
      </c>
      <c r="L185" s="482">
        <v>1150.33</v>
      </c>
      <c r="M185" s="481">
        <v>570.68000000000006</v>
      </c>
      <c r="N185" s="481">
        <v>649.14</v>
      </c>
      <c r="O185" s="482">
        <v>682.86</v>
      </c>
      <c r="P185" s="482">
        <v>570.68000000000006</v>
      </c>
      <c r="Q185" s="481">
        <v>496</v>
      </c>
      <c r="R185" s="482">
        <v>558.01</v>
      </c>
    </row>
    <row r="186" spans="1:18" hidden="1">
      <c r="A186" s="381"/>
      <c r="B186" s="480">
        <v>34</v>
      </c>
      <c r="C186" s="481">
        <v>360.11</v>
      </c>
      <c r="D186" s="482">
        <v>267.93</v>
      </c>
      <c r="E186" s="481">
        <v>591.91999999999996</v>
      </c>
      <c r="F186" s="482">
        <v>554.19000000000005</v>
      </c>
      <c r="G186" s="481">
        <v>808.15</v>
      </c>
      <c r="H186" s="482">
        <v>743.72</v>
      </c>
      <c r="I186" s="481">
        <v>1197.27</v>
      </c>
      <c r="J186" s="482">
        <v>674.28</v>
      </c>
      <c r="K186" s="481">
        <v>869.69</v>
      </c>
      <c r="L186" s="482">
        <v>1181.68</v>
      </c>
      <c r="M186" s="481">
        <v>582.33000000000004</v>
      </c>
      <c r="N186" s="481">
        <v>661.68000000000006</v>
      </c>
      <c r="O186" s="482">
        <v>703.16</v>
      </c>
      <c r="P186" s="482">
        <v>582.33000000000004</v>
      </c>
      <c r="Q186" s="481">
        <v>514.53</v>
      </c>
      <c r="R186" s="482">
        <v>569.44000000000005</v>
      </c>
    </row>
    <row r="187" spans="1:18" hidden="1">
      <c r="A187" s="381"/>
      <c r="B187" s="480">
        <v>35</v>
      </c>
      <c r="C187" s="481">
        <v>365.17</v>
      </c>
      <c r="D187" s="482">
        <v>275.82</v>
      </c>
      <c r="E187" s="481">
        <v>602.65</v>
      </c>
      <c r="F187" s="482">
        <v>558.83000000000004</v>
      </c>
      <c r="G187" s="481">
        <v>839.46</v>
      </c>
      <c r="H187" s="482">
        <v>760.71</v>
      </c>
      <c r="I187" s="481">
        <v>1219.49</v>
      </c>
      <c r="J187" s="482">
        <v>687.18000000000006</v>
      </c>
      <c r="K187" s="481">
        <v>894.36</v>
      </c>
      <c r="L187" s="482">
        <v>1203.57</v>
      </c>
      <c r="M187" s="481">
        <v>588.44000000000005</v>
      </c>
      <c r="N187" s="481">
        <v>670.51</v>
      </c>
      <c r="O187" s="482">
        <v>728.54</v>
      </c>
      <c r="P187" s="482">
        <v>588.44000000000005</v>
      </c>
      <c r="Q187" s="481">
        <v>516.66999999999996</v>
      </c>
      <c r="R187" s="482">
        <v>578.62</v>
      </c>
    </row>
    <row r="188" spans="1:18" hidden="1">
      <c r="A188" s="381"/>
      <c r="B188" s="480">
        <v>36</v>
      </c>
      <c r="C188" s="481">
        <v>370.26</v>
      </c>
      <c r="D188" s="482">
        <v>280.47000000000003</v>
      </c>
      <c r="E188" s="481">
        <v>612.84</v>
      </c>
      <c r="F188" s="482">
        <v>577.48</v>
      </c>
      <c r="G188" s="481">
        <v>848.81000000000006</v>
      </c>
      <c r="H188" s="482">
        <v>783.91</v>
      </c>
      <c r="I188" s="481">
        <v>1241.76</v>
      </c>
      <c r="J188" s="482">
        <v>700.15</v>
      </c>
      <c r="K188" s="481">
        <v>902.02</v>
      </c>
      <c r="L188" s="482">
        <v>1225.6000000000001</v>
      </c>
      <c r="M188" s="481">
        <v>596.77</v>
      </c>
      <c r="N188" s="481">
        <v>686.75</v>
      </c>
      <c r="O188" s="482">
        <v>740.54</v>
      </c>
      <c r="P188" s="482">
        <v>596.77</v>
      </c>
      <c r="Q188" s="481">
        <v>538.24</v>
      </c>
      <c r="R188" s="482">
        <v>591.57000000000005</v>
      </c>
    </row>
    <row r="189" spans="1:18" hidden="1">
      <c r="A189" s="381"/>
      <c r="B189" s="480">
        <v>37</v>
      </c>
      <c r="C189" s="481">
        <v>376.17</v>
      </c>
      <c r="D189" s="482">
        <v>286.22000000000003</v>
      </c>
      <c r="E189" s="481">
        <v>622.44000000000005</v>
      </c>
      <c r="F189" s="482">
        <v>588.82000000000005</v>
      </c>
      <c r="G189" s="481">
        <v>849.77</v>
      </c>
      <c r="H189" s="482">
        <v>799</v>
      </c>
      <c r="I189" s="481">
        <v>1271.01</v>
      </c>
      <c r="J189" s="482">
        <v>713.04</v>
      </c>
      <c r="K189" s="481">
        <v>918.17000000000007</v>
      </c>
      <c r="L189" s="482">
        <v>1238.19</v>
      </c>
      <c r="M189" s="481">
        <v>607.21</v>
      </c>
      <c r="N189" s="481">
        <v>699.58</v>
      </c>
      <c r="O189" s="482">
        <v>742.02</v>
      </c>
      <c r="P189" s="482">
        <v>607.21</v>
      </c>
      <c r="Q189" s="481">
        <v>548.73</v>
      </c>
      <c r="R189" s="482">
        <v>603.05000000000007</v>
      </c>
    </row>
    <row r="190" spans="1:18" hidden="1">
      <c r="A190" s="381"/>
      <c r="B190" s="480">
        <v>38</v>
      </c>
      <c r="C190" s="481">
        <v>376.76</v>
      </c>
      <c r="D190" s="482">
        <v>291.57</v>
      </c>
      <c r="E190" s="481">
        <v>631.94000000000005</v>
      </c>
      <c r="F190" s="482">
        <v>599.74</v>
      </c>
      <c r="G190" s="481">
        <v>868.5</v>
      </c>
      <c r="H190" s="482">
        <v>816.6</v>
      </c>
      <c r="I190" s="481">
        <v>1286.27</v>
      </c>
      <c r="J190" s="482">
        <v>727.38</v>
      </c>
      <c r="K190" s="481">
        <v>934.35</v>
      </c>
      <c r="L190" s="482">
        <v>1258.8600000000001</v>
      </c>
      <c r="M190" s="481">
        <v>625.26</v>
      </c>
      <c r="N190" s="481">
        <v>713.19</v>
      </c>
      <c r="O190" s="482">
        <v>755.91</v>
      </c>
      <c r="P190" s="482">
        <v>625.26</v>
      </c>
      <c r="Q190" s="481">
        <v>557.23</v>
      </c>
      <c r="R190" s="482">
        <v>613.04</v>
      </c>
    </row>
    <row r="191" spans="1:18" hidden="1">
      <c r="A191" s="381"/>
      <c r="B191" s="480">
        <v>39</v>
      </c>
      <c r="C191" s="481">
        <v>385.49</v>
      </c>
      <c r="D191" s="482">
        <v>296.78000000000003</v>
      </c>
      <c r="E191" s="481">
        <v>641.37</v>
      </c>
      <c r="F191" s="482">
        <v>603.65</v>
      </c>
      <c r="G191" s="481">
        <v>870.39</v>
      </c>
      <c r="H191" s="482">
        <v>832.38</v>
      </c>
      <c r="I191" s="481">
        <v>1315.76</v>
      </c>
      <c r="J191" s="482">
        <v>740.33</v>
      </c>
      <c r="K191" s="481">
        <v>955.63</v>
      </c>
      <c r="L191" s="482">
        <v>1276.31</v>
      </c>
      <c r="M191" s="481">
        <v>633.98</v>
      </c>
      <c r="N191" s="481">
        <v>724.30000000000007</v>
      </c>
      <c r="O191" s="482">
        <v>776.08</v>
      </c>
      <c r="P191" s="482">
        <v>633.98</v>
      </c>
      <c r="Q191" s="481">
        <v>559.84</v>
      </c>
      <c r="R191" s="482">
        <v>623.55000000000007</v>
      </c>
    </row>
    <row r="192" spans="1:18" hidden="1">
      <c r="A192" s="381"/>
      <c r="B192" s="480">
        <v>40</v>
      </c>
      <c r="C192" s="481">
        <v>390.55</v>
      </c>
      <c r="D192" s="482">
        <v>301.84000000000003</v>
      </c>
      <c r="E192" s="481">
        <v>650.83000000000004</v>
      </c>
      <c r="F192" s="482">
        <v>611.87</v>
      </c>
      <c r="G192" s="481">
        <v>882.84</v>
      </c>
      <c r="H192" s="482">
        <v>848.72</v>
      </c>
      <c r="I192" s="481">
        <v>1337.24</v>
      </c>
      <c r="J192" s="482">
        <v>757.84</v>
      </c>
      <c r="K192" s="481">
        <v>966.23</v>
      </c>
      <c r="L192" s="482">
        <v>1307.76</v>
      </c>
      <c r="M192" s="481">
        <v>643.36</v>
      </c>
      <c r="N192" s="481">
        <v>736.82</v>
      </c>
      <c r="O192" s="482">
        <v>783.42000000000007</v>
      </c>
      <c r="P192" s="482">
        <v>643.36</v>
      </c>
      <c r="Q192" s="481">
        <v>566.96</v>
      </c>
      <c r="R192" s="482">
        <v>634.33000000000004</v>
      </c>
    </row>
    <row r="193" spans="1:18" hidden="1">
      <c r="A193" s="381"/>
      <c r="B193" s="480">
        <v>41</v>
      </c>
      <c r="C193" s="481">
        <v>395.17</v>
      </c>
      <c r="D193" s="482">
        <v>304.63</v>
      </c>
      <c r="E193" s="481">
        <v>660.08</v>
      </c>
      <c r="F193" s="482">
        <v>636.09</v>
      </c>
      <c r="G193" s="481">
        <v>914.52</v>
      </c>
      <c r="H193" s="482">
        <v>864.92000000000007</v>
      </c>
      <c r="I193" s="481">
        <v>1358.74</v>
      </c>
      <c r="J193" s="482">
        <v>771</v>
      </c>
      <c r="K193" s="481">
        <v>986.86</v>
      </c>
      <c r="L193" s="482">
        <v>1329.66</v>
      </c>
      <c r="M193" s="481">
        <v>657.85</v>
      </c>
      <c r="N193" s="481">
        <v>745.94</v>
      </c>
      <c r="O193" s="482">
        <v>800.51</v>
      </c>
      <c r="P193" s="482">
        <v>657.85</v>
      </c>
      <c r="Q193" s="481">
        <v>587.88</v>
      </c>
      <c r="R193" s="482">
        <v>644.73</v>
      </c>
    </row>
    <row r="194" spans="1:18" hidden="1">
      <c r="A194" s="381"/>
      <c r="B194" s="480">
        <v>42</v>
      </c>
      <c r="C194" s="481">
        <v>399.81</v>
      </c>
      <c r="D194" s="482">
        <v>312.25</v>
      </c>
      <c r="E194" s="481">
        <v>669.28</v>
      </c>
      <c r="F194" s="482">
        <v>644.98</v>
      </c>
      <c r="G194" s="481">
        <v>925.99</v>
      </c>
      <c r="H194" s="482">
        <v>881.42000000000007</v>
      </c>
      <c r="I194" s="481">
        <v>1380.3700000000001</v>
      </c>
      <c r="J194" s="482">
        <v>784.14</v>
      </c>
      <c r="K194" s="481">
        <v>997.32</v>
      </c>
      <c r="L194" s="482">
        <v>1355.41</v>
      </c>
      <c r="M194" s="481">
        <v>661.15</v>
      </c>
      <c r="N194" s="481">
        <v>758.4</v>
      </c>
      <c r="O194" s="482">
        <v>811.33</v>
      </c>
      <c r="P194" s="482">
        <v>661.15</v>
      </c>
      <c r="Q194" s="481">
        <v>599.98</v>
      </c>
      <c r="R194" s="482">
        <v>655.51</v>
      </c>
    </row>
    <row r="195" spans="1:18" hidden="1">
      <c r="A195" s="381"/>
      <c r="B195" s="480">
        <v>43</v>
      </c>
      <c r="C195" s="481">
        <v>407.8</v>
      </c>
      <c r="D195" s="482">
        <v>317.59000000000003</v>
      </c>
      <c r="E195" s="481">
        <v>678.48</v>
      </c>
      <c r="F195" s="482">
        <v>645.91</v>
      </c>
      <c r="G195" s="481">
        <v>934.01</v>
      </c>
      <c r="H195" s="482">
        <v>909.66</v>
      </c>
      <c r="I195" s="481">
        <v>1402.82</v>
      </c>
      <c r="J195" s="482">
        <v>797.16</v>
      </c>
      <c r="K195" s="481">
        <v>1009.11</v>
      </c>
      <c r="L195" s="482">
        <v>1360.71</v>
      </c>
      <c r="M195" s="481">
        <v>685.11</v>
      </c>
      <c r="N195" s="481">
        <v>770.84</v>
      </c>
      <c r="O195" s="482">
        <v>825.09</v>
      </c>
      <c r="P195" s="482">
        <v>685.11</v>
      </c>
      <c r="Q195" s="481">
        <v>600.14</v>
      </c>
      <c r="R195" s="482">
        <v>666.31000000000006</v>
      </c>
    </row>
    <row r="196" spans="1:18" hidden="1">
      <c r="A196" s="381"/>
      <c r="B196" s="480">
        <v>44</v>
      </c>
      <c r="C196" s="481">
        <v>409.13</v>
      </c>
      <c r="D196" s="482">
        <v>322.64</v>
      </c>
      <c r="E196" s="481">
        <v>687.68000000000006</v>
      </c>
      <c r="F196" s="482">
        <v>664.33</v>
      </c>
      <c r="G196" s="481">
        <v>934.81000000000006</v>
      </c>
      <c r="H196" s="482">
        <v>920.47</v>
      </c>
      <c r="I196" s="481">
        <v>1420.16</v>
      </c>
      <c r="J196" s="482">
        <v>811.4</v>
      </c>
      <c r="K196" s="481">
        <v>1019.4</v>
      </c>
      <c r="L196" s="482">
        <v>1379.93</v>
      </c>
      <c r="M196" s="481">
        <v>712.32</v>
      </c>
      <c r="N196" s="481">
        <v>779.7</v>
      </c>
      <c r="O196" s="482">
        <v>838.99</v>
      </c>
      <c r="P196" s="482">
        <v>712.32</v>
      </c>
      <c r="Q196" s="481">
        <v>616.25</v>
      </c>
      <c r="R196" s="482">
        <v>676.41</v>
      </c>
    </row>
    <row r="197" spans="1:18" hidden="1">
      <c r="A197" s="381"/>
      <c r="B197" s="480">
        <v>45</v>
      </c>
      <c r="C197" s="481">
        <v>413.81</v>
      </c>
      <c r="D197" s="482">
        <v>328.40000000000003</v>
      </c>
      <c r="E197" s="481">
        <v>696.95</v>
      </c>
      <c r="F197" s="482">
        <v>666.18000000000006</v>
      </c>
      <c r="G197" s="481">
        <v>938.78</v>
      </c>
      <c r="H197" s="482">
        <v>937.64</v>
      </c>
      <c r="I197" s="481">
        <v>1445.38</v>
      </c>
      <c r="J197" s="482">
        <v>815.93000000000006</v>
      </c>
      <c r="K197" s="481">
        <v>1031.21</v>
      </c>
      <c r="L197" s="482">
        <v>1407.5</v>
      </c>
      <c r="M197" s="481">
        <v>722.86</v>
      </c>
      <c r="N197" s="481">
        <v>784.69</v>
      </c>
      <c r="O197" s="482">
        <v>872.9</v>
      </c>
      <c r="P197" s="482">
        <v>722.86</v>
      </c>
      <c r="Q197" s="481">
        <v>617.57000000000005</v>
      </c>
      <c r="R197" s="482">
        <v>686.66</v>
      </c>
    </row>
    <row r="198" spans="1:18" hidden="1">
      <c r="A198" s="381"/>
      <c r="B198" s="480">
        <v>46</v>
      </c>
      <c r="C198" s="481">
        <v>418.46000000000004</v>
      </c>
      <c r="D198" s="482">
        <v>333.33</v>
      </c>
      <c r="E198" s="481">
        <v>706.16</v>
      </c>
      <c r="F198" s="482">
        <v>677.08</v>
      </c>
      <c r="G198" s="481">
        <v>968.22</v>
      </c>
      <c r="H198" s="482">
        <v>953.98</v>
      </c>
      <c r="I198" s="481">
        <v>1474.15</v>
      </c>
      <c r="J198" s="482">
        <v>837.83</v>
      </c>
      <c r="K198" s="481">
        <v>1051.04</v>
      </c>
      <c r="L198" s="482">
        <v>1454.42</v>
      </c>
      <c r="M198" s="481">
        <v>727.48</v>
      </c>
      <c r="N198" s="481">
        <v>803.75</v>
      </c>
      <c r="O198" s="482">
        <v>882.51</v>
      </c>
      <c r="P198" s="482">
        <v>727.48</v>
      </c>
      <c r="Q198" s="481">
        <v>629.31000000000006</v>
      </c>
      <c r="R198" s="482">
        <v>695.85</v>
      </c>
    </row>
    <row r="199" spans="1:18" hidden="1">
      <c r="A199" s="381"/>
      <c r="B199" s="480">
        <v>47</v>
      </c>
      <c r="C199" s="481">
        <v>423.13</v>
      </c>
      <c r="D199" s="482">
        <v>338.67</v>
      </c>
      <c r="E199" s="481">
        <v>712.77</v>
      </c>
      <c r="F199" s="482">
        <v>700.27</v>
      </c>
      <c r="G199" s="481">
        <v>974.57</v>
      </c>
      <c r="H199" s="482">
        <v>971.29</v>
      </c>
      <c r="I199" s="481">
        <v>1502.54</v>
      </c>
      <c r="J199" s="482">
        <v>841.59</v>
      </c>
      <c r="K199" s="481">
        <v>1062.81</v>
      </c>
      <c r="L199" s="482">
        <v>1459.1200000000001</v>
      </c>
      <c r="M199" s="481">
        <v>731.25</v>
      </c>
      <c r="N199" s="481">
        <v>815.4</v>
      </c>
      <c r="O199" s="482">
        <v>883.6</v>
      </c>
      <c r="P199" s="482">
        <v>731.25</v>
      </c>
      <c r="Q199" s="481">
        <v>651.6</v>
      </c>
      <c r="R199" s="482">
        <v>705.69</v>
      </c>
    </row>
    <row r="200" spans="1:18" hidden="1">
      <c r="A200" s="381"/>
      <c r="B200" s="480">
        <v>48</v>
      </c>
      <c r="C200" s="481">
        <v>427.77</v>
      </c>
      <c r="D200" s="482">
        <v>339.90000000000003</v>
      </c>
      <c r="E200" s="481">
        <v>724.59</v>
      </c>
      <c r="F200" s="482">
        <v>702.59</v>
      </c>
      <c r="G200" s="481">
        <v>975.91</v>
      </c>
      <c r="H200" s="482">
        <v>982.2</v>
      </c>
      <c r="I200" s="481">
        <v>1523.57</v>
      </c>
      <c r="J200" s="482">
        <v>854.44</v>
      </c>
      <c r="K200" s="481">
        <v>1074.08</v>
      </c>
      <c r="L200" s="482">
        <v>1461.29</v>
      </c>
      <c r="M200" s="481">
        <v>737.24</v>
      </c>
      <c r="N200" s="481">
        <v>826.12</v>
      </c>
      <c r="O200" s="482">
        <v>905.9</v>
      </c>
      <c r="P200" s="482">
        <v>737.24</v>
      </c>
      <c r="Q200" s="481">
        <v>653.57000000000005</v>
      </c>
      <c r="R200" s="482">
        <v>717.01</v>
      </c>
    </row>
    <row r="201" spans="1:18" hidden="1">
      <c r="A201" s="381"/>
      <c r="B201" s="480">
        <v>49</v>
      </c>
      <c r="C201" s="481">
        <v>429.98</v>
      </c>
      <c r="D201" s="482">
        <v>347.72</v>
      </c>
      <c r="E201" s="481">
        <v>725.76</v>
      </c>
      <c r="F201" s="482">
        <v>722.39</v>
      </c>
      <c r="G201" s="481">
        <v>1002.65</v>
      </c>
      <c r="H201" s="482">
        <v>999.7</v>
      </c>
      <c r="I201" s="481">
        <v>1546.75</v>
      </c>
      <c r="J201" s="482">
        <v>867.27</v>
      </c>
      <c r="K201" s="481">
        <v>1084.54</v>
      </c>
      <c r="L201" s="482">
        <v>1504.64</v>
      </c>
      <c r="M201" s="481">
        <v>745.34</v>
      </c>
      <c r="N201" s="481">
        <v>837.08</v>
      </c>
      <c r="O201" s="482">
        <v>912.17000000000007</v>
      </c>
      <c r="P201" s="482">
        <v>745.34</v>
      </c>
      <c r="Q201" s="481">
        <v>662.76</v>
      </c>
      <c r="R201" s="482">
        <v>725.78</v>
      </c>
    </row>
    <row r="202" spans="1:18" hidden="1">
      <c r="A202" s="381"/>
      <c r="B202" s="480">
        <v>50</v>
      </c>
      <c r="C202" s="481">
        <v>430.55</v>
      </c>
      <c r="D202" s="482">
        <v>352.52</v>
      </c>
      <c r="E202" s="481">
        <v>726.94</v>
      </c>
      <c r="F202" s="482">
        <v>729.55000000000007</v>
      </c>
      <c r="G202" s="481">
        <v>1005.33</v>
      </c>
      <c r="H202" s="482">
        <v>1016.22</v>
      </c>
      <c r="I202" s="481">
        <v>1566.57</v>
      </c>
      <c r="J202" s="482">
        <v>880.1</v>
      </c>
      <c r="K202" s="481">
        <v>1096.18</v>
      </c>
      <c r="L202" s="482">
        <v>1574.8500000000001</v>
      </c>
      <c r="M202" s="481">
        <v>758.36</v>
      </c>
      <c r="N202" s="481">
        <v>848.56000000000006</v>
      </c>
      <c r="O202" s="482">
        <v>921.28</v>
      </c>
      <c r="P202" s="482">
        <v>758.36</v>
      </c>
      <c r="Q202" s="481">
        <v>663.9</v>
      </c>
      <c r="R202" s="482">
        <v>736.82</v>
      </c>
    </row>
    <row r="203" spans="1:18" hidden="1">
      <c r="A203" s="381"/>
      <c r="B203" s="480">
        <v>52</v>
      </c>
      <c r="C203" s="481">
        <v>448.27</v>
      </c>
      <c r="D203" s="482">
        <v>362.01</v>
      </c>
      <c r="E203" s="481">
        <v>765.32</v>
      </c>
      <c r="F203" s="482">
        <v>754.42</v>
      </c>
      <c r="G203" s="481">
        <v>1037.03</v>
      </c>
      <c r="H203" s="482">
        <v>1049.57</v>
      </c>
      <c r="I203" s="481">
        <v>1594.38</v>
      </c>
      <c r="J203" s="482">
        <v>905.46</v>
      </c>
      <c r="K203" s="481">
        <v>1126.5899999999999</v>
      </c>
      <c r="L203" s="482">
        <v>1578.82</v>
      </c>
      <c r="M203" s="481">
        <v>784.47</v>
      </c>
      <c r="N203" s="481">
        <v>894.81000000000006</v>
      </c>
      <c r="O203" s="482">
        <v>967.46</v>
      </c>
      <c r="P203" s="482">
        <v>784.47</v>
      </c>
      <c r="Q203" s="481">
        <v>689.2</v>
      </c>
      <c r="R203" s="482">
        <v>752.61</v>
      </c>
    </row>
    <row r="204" spans="1:18" hidden="1">
      <c r="A204" s="381"/>
      <c r="B204" s="480">
        <v>54</v>
      </c>
      <c r="C204" s="481">
        <v>449.46000000000004</v>
      </c>
      <c r="D204" s="482">
        <v>373.76</v>
      </c>
      <c r="E204" s="481">
        <v>781.04</v>
      </c>
      <c r="F204" s="482">
        <v>775.44</v>
      </c>
      <c r="G204" s="481">
        <v>1059.44</v>
      </c>
      <c r="H204" s="482">
        <v>1083.8399999999999</v>
      </c>
      <c r="I204" s="481">
        <v>1639.05</v>
      </c>
      <c r="J204" s="482">
        <v>930.9</v>
      </c>
      <c r="K204" s="481">
        <v>1153.6400000000001</v>
      </c>
      <c r="L204" s="482">
        <v>1675.49</v>
      </c>
      <c r="M204" s="481">
        <v>813.84</v>
      </c>
      <c r="N204" s="481">
        <v>912.25</v>
      </c>
      <c r="O204" s="482">
        <v>1006.1800000000001</v>
      </c>
      <c r="P204" s="482">
        <v>813.84</v>
      </c>
      <c r="Q204" s="481">
        <v>708.63</v>
      </c>
      <c r="R204" s="482">
        <v>773.38</v>
      </c>
    </row>
    <row r="205" spans="1:18" hidden="1">
      <c r="A205" s="381"/>
      <c r="B205" s="480">
        <v>56</v>
      </c>
      <c r="C205" s="481">
        <v>462.34000000000003</v>
      </c>
      <c r="D205" s="482">
        <v>385.49</v>
      </c>
      <c r="E205" s="481">
        <v>799.53</v>
      </c>
      <c r="F205" s="482">
        <v>796.4</v>
      </c>
      <c r="G205" s="481">
        <v>1071.8399999999999</v>
      </c>
      <c r="H205" s="482">
        <v>1116.32</v>
      </c>
      <c r="I205" s="481">
        <v>1695.77</v>
      </c>
      <c r="J205" s="482">
        <v>961.72</v>
      </c>
      <c r="K205" s="481">
        <v>1180.33</v>
      </c>
      <c r="L205" s="482">
        <v>1690.8600000000001</v>
      </c>
      <c r="M205" s="481">
        <v>836.87</v>
      </c>
      <c r="N205" s="481">
        <v>937.30000000000007</v>
      </c>
      <c r="O205" s="482">
        <v>1030.76</v>
      </c>
      <c r="P205" s="482">
        <v>836.87</v>
      </c>
      <c r="Q205" s="481">
        <v>739.82</v>
      </c>
      <c r="R205" s="482">
        <v>794.01</v>
      </c>
    </row>
    <row r="206" spans="1:18" hidden="1">
      <c r="A206" s="381"/>
      <c r="B206" s="480">
        <v>58</v>
      </c>
      <c r="C206" s="481">
        <v>475.2</v>
      </c>
      <c r="D206" s="482">
        <v>397.2</v>
      </c>
      <c r="E206" s="481">
        <v>818.02</v>
      </c>
      <c r="F206" s="482">
        <v>817.35</v>
      </c>
      <c r="G206" s="481">
        <v>1084.24</v>
      </c>
      <c r="H206" s="482">
        <v>1148.26</v>
      </c>
      <c r="I206" s="481">
        <v>1746.8600000000001</v>
      </c>
      <c r="J206" s="482">
        <v>987.74</v>
      </c>
      <c r="K206" s="481">
        <v>1205.3700000000001</v>
      </c>
      <c r="L206" s="482">
        <v>1692.8700000000001</v>
      </c>
      <c r="M206" s="481">
        <v>845.37</v>
      </c>
      <c r="N206" s="481">
        <v>962.35</v>
      </c>
      <c r="O206" s="482">
        <v>1051.46</v>
      </c>
      <c r="P206" s="482">
        <v>845.37</v>
      </c>
      <c r="Q206" s="481">
        <v>758.52</v>
      </c>
      <c r="R206" s="482">
        <v>814.78</v>
      </c>
    </row>
    <row r="207" spans="1:18" hidden="1">
      <c r="A207" s="381"/>
      <c r="B207" s="480">
        <v>60</v>
      </c>
      <c r="C207" s="481">
        <v>476.49</v>
      </c>
      <c r="D207" s="482">
        <v>408.85</v>
      </c>
      <c r="E207" s="481">
        <v>836.41</v>
      </c>
      <c r="F207" s="482">
        <v>838.39</v>
      </c>
      <c r="G207" s="481">
        <v>1128.24</v>
      </c>
      <c r="H207" s="482">
        <v>1180.24</v>
      </c>
      <c r="I207" s="481">
        <v>1763.57</v>
      </c>
      <c r="J207" s="482">
        <v>1007.0600000000001</v>
      </c>
      <c r="K207" s="481">
        <v>1230.04</v>
      </c>
      <c r="L207" s="482">
        <v>1702.91</v>
      </c>
      <c r="M207" s="481">
        <v>887.91</v>
      </c>
      <c r="N207" s="481">
        <v>974.55000000000007</v>
      </c>
      <c r="O207" s="482">
        <v>1108.75</v>
      </c>
      <c r="P207" s="482">
        <v>887.91</v>
      </c>
      <c r="Q207" s="481">
        <v>778.04</v>
      </c>
      <c r="R207" s="482">
        <v>835.03</v>
      </c>
    </row>
    <row r="208" spans="1:18" hidden="1">
      <c r="A208" s="381"/>
      <c r="B208" s="480">
        <v>62</v>
      </c>
      <c r="C208" s="481">
        <v>493.81</v>
      </c>
      <c r="D208" s="482">
        <v>421.66</v>
      </c>
      <c r="E208" s="481">
        <v>861.97</v>
      </c>
      <c r="F208" s="482">
        <v>848.86</v>
      </c>
      <c r="G208" s="481">
        <v>1132.33</v>
      </c>
      <c r="H208" s="482">
        <v>1212.19</v>
      </c>
      <c r="I208" s="481">
        <v>1807.79</v>
      </c>
      <c r="J208" s="482">
        <v>1035.71</v>
      </c>
      <c r="K208" s="481">
        <v>1255.08</v>
      </c>
      <c r="L208" s="482">
        <v>1763.07</v>
      </c>
      <c r="M208" s="481">
        <v>920.18000000000006</v>
      </c>
      <c r="N208" s="481">
        <v>998.69</v>
      </c>
      <c r="O208" s="482">
        <v>1143.1600000000001</v>
      </c>
      <c r="P208" s="482">
        <v>920.18000000000006</v>
      </c>
      <c r="Q208" s="481">
        <v>783.37</v>
      </c>
      <c r="R208" s="482">
        <v>856.47</v>
      </c>
    </row>
    <row r="209" spans="1:18" hidden="1">
      <c r="A209" s="381"/>
      <c r="B209" s="480">
        <v>64</v>
      </c>
      <c r="C209" s="481">
        <v>502.83</v>
      </c>
      <c r="D209" s="482">
        <v>440.61</v>
      </c>
      <c r="E209" s="481">
        <v>874.46</v>
      </c>
      <c r="F209" s="482">
        <v>888.03</v>
      </c>
      <c r="G209" s="481">
        <v>1149.93</v>
      </c>
      <c r="H209" s="482">
        <v>1248.98</v>
      </c>
      <c r="I209" s="481">
        <v>1877.14</v>
      </c>
      <c r="J209" s="482">
        <v>1059.23</v>
      </c>
      <c r="K209" s="481">
        <v>1281.75</v>
      </c>
      <c r="L209" s="482">
        <v>1823.24</v>
      </c>
      <c r="M209" s="481">
        <v>943.39</v>
      </c>
      <c r="N209" s="481">
        <v>1046.51</v>
      </c>
      <c r="O209" s="482">
        <v>1167.53</v>
      </c>
      <c r="P209" s="482">
        <v>943.39</v>
      </c>
      <c r="Q209" s="481">
        <v>817.17000000000007</v>
      </c>
      <c r="R209" s="482">
        <v>877.64</v>
      </c>
    </row>
    <row r="210" spans="1:18" hidden="1">
      <c r="A210" s="381"/>
      <c r="B210" s="480">
        <v>66</v>
      </c>
      <c r="C210" s="481">
        <v>511.89</v>
      </c>
      <c r="D210" s="482">
        <v>447.7</v>
      </c>
      <c r="E210" s="481">
        <v>900.22</v>
      </c>
      <c r="F210" s="482">
        <v>893.63</v>
      </c>
      <c r="G210" s="481">
        <v>1198.49</v>
      </c>
      <c r="H210" s="482">
        <v>1278.02</v>
      </c>
      <c r="I210" s="481">
        <v>1894.88</v>
      </c>
      <c r="J210" s="482">
        <v>1077.1100000000001</v>
      </c>
      <c r="K210" s="481">
        <v>1306.1600000000001</v>
      </c>
      <c r="L210" s="482">
        <v>1871.07</v>
      </c>
      <c r="M210" s="481">
        <v>963.9</v>
      </c>
      <c r="N210" s="481">
        <v>1053.58</v>
      </c>
      <c r="O210" s="482">
        <v>1190.31</v>
      </c>
      <c r="P210" s="482">
        <v>963.9</v>
      </c>
      <c r="Q210" s="481">
        <v>819.72</v>
      </c>
      <c r="R210" s="482">
        <v>883.45</v>
      </c>
    </row>
    <row r="211" spans="1:18" hidden="1">
      <c r="A211" s="381"/>
      <c r="B211" s="480">
        <v>68</v>
      </c>
      <c r="C211" s="481">
        <v>514.9</v>
      </c>
      <c r="D211" s="482">
        <v>464.68</v>
      </c>
      <c r="E211" s="481">
        <v>909.4</v>
      </c>
      <c r="F211" s="482">
        <v>909.62</v>
      </c>
      <c r="G211" s="481">
        <v>1202.0899999999999</v>
      </c>
      <c r="H211" s="482">
        <v>1306.3700000000001</v>
      </c>
      <c r="I211" s="481">
        <v>1954.02</v>
      </c>
      <c r="J211" s="482">
        <v>1104.79</v>
      </c>
      <c r="K211" s="481">
        <v>1331.16</v>
      </c>
      <c r="L211" s="482">
        <v>1873.65</v>
      </c>
      <c r="M211" s="481">
        <v>971.75</v>
      </c>
      <c r="N211" s="481">
        <v>1087.67</v>
      </c>
      <c r="O211" s="482">
        <v>1246.25</v>
      </c>
      <c r="P211" s="482">
        <v>971.75</v>
      </c>
      <c r="Q211" s="481">
        <v>835.29</v>
      </c>
      <c r="R211" s="482">
        <v>900.68000000000006</v>
      </c>
    </row>
    <row r="212" spans="1:18" hidden="1">
      <c r="A212" s="381"/>
      <c r="B212" s="480">
        <v>70</v>
      </c>
      <c r="C212" s="481">
        <v>526.45000000000005</v>
      </c>
      <c r="D212" s="482">
        <v>478.09000000000003</v>
      </c>
      <c r="E212" s="481">
        <v>926.92000000000007</v>
      </c>
      <c r="F212" s="482">
        <v>929.9</v>
      </c>
      <c r="G212" s="481">
        <v>1232.8600000000001</v>
      </c>
      <c r="H212" s="482">
        <v>1331.6000000000001</v>
      </c>
      <c r="I212" s="481">
        <v>2012.3700000000001</v>
      </c>
      <c r="J212" s="482">
        <v>1134.8800000000001</v>
      </c>
      <c r="K212" s="481">
        <v>1356.1000000000001</v>
      </c>
      <c r="L212" s="482">
        <v>1914.22</v>
      </c>
      <c r="M212" s="481">
        <v>1030</v>
      </c>
      <c r="N212" s="481">
        <v>1122.29</v>
      </c>
      <c r="O212" s="482">
        <v>1275.6300000000001</v>
      </c>
      <c r="P212" s="482">
        <v>1030</v>
      </c>
      <c r="Q212" s="481">
        <v>854.84</v>
      </c>
      <c r="R212" s="482">
        <v>939.14</v>
      </c>
    </row>
    <row r="213" spans="1:18" hidden="1">
      <c r="A213" s="381"/>
      <c r="B213" s="480">
        <v>72</v>
      </c>
      <c r="C213" s="481">
        <v>540.18000000000006</v>
      </c>
      <c r="D213" s="482">
        <v>490.95</v>
      </c>
      <c r="E213" s="481">
        <v>961.67000000000007</v>
      </c>
      <c r="F213" s="482">
        <v>961.37</v>
      </c>
      <c r="G213" s="481">
        <v>1236.58</v>
      </c>
      <c r="H213" s="482">
        <v>1366.16</v>
      </c>
      <c r="I213" s="481">
        <v>2022.1000000000001</v>
      </c>
      <c r="J213" s="482">
        <v>1166.31</v>
      </c>
      <c r="K213" s="481">
        <v>1382.49</v>
      </c>
      <c r="L213" s="482">
        <v>1975.73</v>
      </c>
      <c r="M213" s="481">
        <v>1041.31</v>
      </c>
      <c r="N213" s="481">
        <v>1149.68</v>
      </c>
      <c r="O213" s="482">
        <v>1298</v>
      </c>
      <c r="P213" s="482">
        <v>1041.31</v>
      </c>
      <c r="Q213" s="481">
        <v>889.80000000000007</v>
      </c>
      <c r="R213" s="482">
        <v>978.51</v>
      </c>
    </row>
    <row r="214" spans="1:18" hidden="1">
      <c r="A214" s="381"/>
      <c r="B214" s="480">
        <v>74</v>
      </c>
      <c r="C214" s="481">
        <v>550.66</v>
      </c>
      <c r="D214" s="482">
        <v>502.74</v>
      </c>
      <c r="E214" s="481">
        <v>968.73</v>
      </c>
      <c r="F214" s="482">
        <v>970.5</v>
      </c>
      <c r="G214" s="481">
        <v>1282.9100000000001</v>
      </c>
      <c r="H214" s="482">
        <v>1399.49</v>
      </c>
      <c r="I214" s="481">
        <v>2119.7600000000002</v>
      </c>
      <c r="J214" s="482">
        <v>1196.1100000000001</v>
      </c>
      <c r="K214" s="481">
        <v>1405.53</v>
      </c>
      <c r="L214" s="482">
        <v>2020.63</v>
      </c>
      <c r="M214" s="481">
        <v>1062.06</v>
      </c>
      <c r="N214" s="481">
        <v>1173.05</v>
      </c>
      <c r="O214" s="482">
        <v>1332.1200000000001</v>
      </c>
      <c r="P214" s="482">
        <v>1062.06</v>
      </c>
      <c r="Q214" s="481">
        <v>893.16</v>
      </c>
      <c r="R214" s="482">
        <v>997.14</v>
      </c>
    </row>
    <row r="215" spans="1:18" hidden="1">
      <c r="A215" s="381"/>
      <c r="B215" s="480">
        <v>76</v>
      </c>
      <c r="C215" s="481">
        <v>561.14</v>
      </c>
      <c r="D215" s="482">
        <v>515.20000000000005</v>
      </c>
      <c r="E215" s="481">
        <v>976.09</v>
      </c>
      <c r="F215" s="482">
        <v>1002.39</v>
      </c>
      <c r="G215" s="481">
        <v>1298.8800000000001</v>
      </c>
      <c r="H215" s="482">
        <v>1432.38</v>
      </c>
      <c r="I215" s="481">
        <v>2138.46</v>
      </c>
      <c r="J215" s="482">
        <v>1201.71</v>
      </c>
      <c r="K215" s="481">
        <v>1445.06</v>
      </c>
      <c r="L215" s="482">
        <v>2063.5300000000002</v>
      </c>
      <c r="M215" s="481">
        <v>1087.8499999999999</v>
      </c>
      <c r="N215" s="481">
        <v>1214.29</v>
      </c>
      <c r="O215" s="482">
        <v>1372.1200000000001</v>
      </c>
      <c r="P215" s="482">
        <v>1087.8499999999999</v>
      </c>
      <c r="Q215" s="481">
        <v>928.26</v>
      </c>
      <c r="R215" s="482">
        <v>1002.52</v>
      </c>
    </row>
    <row r="216" spans="1:18" hidden="1">
      <c r="A216" s="381"/>
      <c r="B216" s="480">
        <v>78</v>
      </c>
      <c r="C216" s="481">
        <v>571.85</v>
      </c>
      <c r="D216" s="482">
        <v>524.45000000000005</v>
      </c>
      <c r="E216" s="481">
        <v>1001.61</v>
      </c>
      <c r="F216" s="482">
        <v>1022.22</v>
      </c>
      <c r="G216" s="481">
        <v>1301.5899999999999</v>
      </c>
      <c r="H216" s="482">
        <v>1464.91</v>
      </c>
      <c r="I216" s="481">
        <v>2199.91</v>
      </c>
      <c r="J216" s="482">
        <v>1218.5</v>
      </c>
      <c r="K216" s="481">
        <v>1458.45</v>
      </c>
      <c r="L216" s="482">
        <v>2164.2800000000002</v>
      </c>
      <c r="M216" s="481">
        <v>1089.82</v>
      </c>
      <c r="N216" s="481">
        <v>1256.54</v>
      </c>
      <c r="O216" s="482">
        <v>1403.78</v>
      </c>
      <c r="P216" s="482">
        <v>1089.82</v>
      </c>
      <c r="Q216" s="481">
        <v>937.77</v>
      </c>
      <c r="R216" s="482">
        <v>1010.78</v>
      </c>
    </row>
    <row r="217" spans="1:18" hidden="1">
      <c r="A217" s="381"/>
      <c r="B217" s="480">
        <v>80</v>
      </c>
      <c r="C217" s="481">
        <v>572.47</v>
      </c>
      <c r="D217" s="482">
        <v>537.26</v>
      </c>
      <c r="E217" s="481">
        <v>1015.49</v>
      </c>
      <c r="F217" s="482">
        <v>1049.8399999999999</v>
      </c>
      <c r="G217" s="481">
        <v>1348.65</v>
      </c>
      <c r="H217" s="482">
        <v>1497.25</v>
      </c>
      <c r="I217" s="481">
        <v>2251.7600000000002</v>
      </c>
      <c r="J217" s="482">
        <v>1249.1100000000001</v>
      </c>
      <c r="K217" s="481">
        <v>1483.77</v>
      </c>
      <c r="L217" s="482">
        <v>2192.12</v>
      </c>
      <c r="M217" s="481">
        <v>1154.3900000000001</v>
      </c>
      <c r="N217" s="481">
        <v>1274.0899999999999</v>
      </c>
      <c r="O217" s="482">
        <v>1434.93</v>
      </c>
      <c r="P217" s="482">
        <v>1154.3900000000001</v>
      </c>
      <c r="Q217" s="481">
        <v>966.85</v>
      </c>
      <c r="R217" s="482">
        <v>1031.95</v>
      </c>
    </row>
    <row r="218" spans="1:18" hidden="1">
      <c r="A218" s="381"/>
      <c r="B218" s="480">
        <v>82</v>
      </c>
      <c r="C218" s="481">
        <v>586.06000000000006</v>
      </c>
      <c r="D218" s="482">
        <v>554.5</v>
      </c>
      <c r="E218" s="481">
        <v>1035.69</v>
      </c>
      <c r="F218" s="482">
        <v>1063.3600000000001</v>
      </c>
      <c r="G218" s="481">
        <v>1358.76</v>
      </c>
      <c r="H218" s="482">
        <v>1530.45</v>
      </c>
      <c r="I218" s="481">
        <v>2258.75</v>
      </c>
      <c r="J218" s="482">
        <v>1262.26</v>
      </c>
      <c r="K218" s="481">
        <v>1509.48</v>
      </c>
      <c r="L218" s="482">
        <v>2229.0700000000002</v>
      </c>
      <c r="M218" s="481">
        <v>1171.4100000000001</v>
      </c>
      <c r="N218" s="481">
        <v>1293.18</v>
      </c>
      <c r="O218" s="482">
        <v>1466.64</v>
      </c>
      <c r="P218" s="482">
        <v>1171.4100000000001</v>
      </c>
      <c r="Q218" s="481">
        <v>986.07</v>
      </c>
      <c r="R218" s="482">
        <v>1052.57</v>
      </c>
    </row>
    <row r="219" spans="1:18" hidden="1">
      <c r="A219" s="381"/>
      <c r="B219" s="480">
        <v>84</v>
      </c>
      <c r="C219" s="481">
        <v>597.44000000000005</v>
      </c>
      <c r="D219" s="482">
        <v>564.30000000000007</v>
      </c>
      <c r="E219" s="481">
        <v>1052.1500000000001</v>
      </c>
      <c r="F219" s="482">
        <v>1075.52</v>
      </c>
      <c r="G219" s="481">
        <v>1384.59</v>
      </c>
      <c r="H219" s="482">
        <v>1561.3</v>
      </c>
      <c r="I219" s="481">
        <v>2317.34</v>
      </c>
      <c r="J219" s="482">
        <v>1275.57</v>
      </c>
      <c r="K219" s="481">
        <v>1534.82</v>
      </c>
      <c r="L219" s="482">
        <v>2293.9500000000003</v>
      </c>
      <c r="M219" s="481">
        <v>1199.25</v>
      </c>
      <c r="N219" s="481">
        <v>1307.28</v>
      </c>
      <c r="O219" s="482">
        <v>1468.8</v>
      </c>
      <c r="P219" s="482">
        <v>1199.25</v>
      </c>
      <c r="Q219" s="481">
        <v>1004.75</v>
      </c>
      <c r="R219" s="482">
        <v>1072.55</v>
      </c>
    </row>
    <row r="220" spans="1:18" hidden="1">
      <c r="A220" s="381"/>
      <c r="B220" s="480">
        <v>86</v>
      </c>
      <c r="C220" s="481">
        <v>608.36</v>
      </c>
      <c r="D220" s="482">
        <v>578.88</v>
      </c>
      <c r="E220" s="481">
        <v>1064.71</v>
      </c>
      <c r="F220" s="482">
        <v>1094.02</v>
      </c>
      <c r="G220" s="481">
        <v>1397.03</v>
      </c>
      <c r="H220" s="482">
        <v>1600.68</v>
      </c>
      <c r="I220" s="481">
        <v>2319.38</v>
      </c>
      <c r="J220" s="482">
        <v>1288.57</v>
      </c>
      <c r="K220" s="481">
        <v>1561.6100000000001</v>
      </c>
      <c r="L220" s="482">
        <v>2339.59</v>
      </c>
      <c r="M220" s="481">
        <v>1219.52</v>
      </c>
      <c r="N220" s="481">
        <v>1333.22</v>
      </c>
      <c r="O220" s="482">
        <v>1509.57</v>
      </c>
      <c r="P220" s="482">
        <v>1219.52</v>
      </c>
      <c r="Q220" s="481">
        <v>1023.9</v>
      </c>
      <c r="R220" s="482">
        <v>1093.2</v>
      </c>
    </row>
    <row r="221" spans="1:18" hidden="1">
      <c r="A221" s="381"/>
      <c r="B221" s="480">
        <v>88</v>
      </c>
      <c r="C221" s="481">
        <v>619.59</v>
      </c>
      <c r="D221" s="482">
        <v>585.6</v>
      </c>
      <c r="E221" s="481">
        <v>1090.8600000000001</v>
      </c>
      <c r="F221" s="482">
        <v>1114.8500000000001</v>
      </c>
      <c r="G221" s="481">
        <v>1416.18</v>
      </c>
      <c r="H221" s="482">
        <v>1613.08</v>
      </c>
      <c r="I221" s="481">
        <v>2359.0500000000002</v>
      </c>
      <c r="J221" s="482">
        <v>1295.6200000000001</v>
      </c>
      <c r="K221" s="481">
        <v>1587.06</v>
      </c>
      <c r="L221" s="482">
        <v>2358.35</v>
      </c>
      <c r="M221" s="481">
        <v>1235.17</v>
      </c>
      <c r="N221" s="481">
        <v>1333.79</v>
      </c>
      <c r="O221" s="482">
        <v>1530.98</v>
      </c>
      <c r="P221" s="482">
        <v>1235.17</v>
      </c>
      <c r="Q221" s="481">
        <v>1042.44</v>
      </c>
      <c r="R221" s="482">
        <v>1113.54</v>
      </c>
    </row>
    <row r="222" spans="1:18" hidden="1">
      <c r="A222" s="381"/>
      <c r="B222" s="480">
        <v>90</v>
      </c>
      <c r="C222" s="481">
        <v>630.39</v>
      </c>
      <c r="D222" s="482">
        <v>594.03</v>
      </c>
      <c r="E222" s="481">
        <v>1112.2</v>
      </c>
      <c r="F222" s="482">
        <v>1115.9100000000001</v>
      </c>
      <c r="G222" s="481">
        <v>1418.1100000000001</v>
      </c>
      <c r="H222" s="482">
        <v>1628.3700000000001</v>
      </c>
      <c r="I222" s="481">
        <v>2415.92</v>
      </c>
      <c r="J222" s="482">
        <v>1308.71</v>
      </c>
      <c r="K222" s="481">
        <v>1612.65</v>
      </c>
      <c r="L222" s="482">
        <v>2421.0500000000002</v>
      </c>
      <c r="M222" s="481">
        <v>1250.1000000000001</v>
      </c>
      <c r="N222" s="481">
        <v>1369.84</v>
      </c>
      <c r="O222" s="482">
        <v>1577.58</v>
      </c>
      <c r="P222" s="482">
        <v>1250.1000000000001</v>
      </c>
      <c r="Q222" s="481">
        <v>1043.75</v>
      </c>
      <c r="R222" s="482">
        <v>1130.1400000000001</v>
      </c>
    </row>
    <row r="223" spans="1:18" hidden="1">
      <c r="A223" s="381"/>
      <c r="B223" s="480">
        <v>92</v>
      </c>
      <c r="C223" s="481">
        <v>641.65</v>
      </c>
      <c r="D223" s="482">
        <v>605.9</v>
      </c>
      <c r="E223" s="481">
        <v>1127.8700000000001</v>
      </c>
      <c r="F223" s="482">
        <v>1122.9100000000001</v>
      </c>
      <c r="G223" s="481">
        <v>1418.69</v>
      </c>
      <c r="H223" s="482">
        <v>1637.68</v>
      </c>
      <c r="I223" s="481">
        <v>2445.39</v>
      </c>
      <c r="J223" s="482">
        <v>1347.2</v>
      </c>
      <c r="K223" s="481">
        <v>1614.14</v>
      </c>
      <c r="L223" s="482">
        <v>2431.58</v>
      </c>
      <c r="M223" s="481">
        <v>1289.1600000000001</v>
      </c>
      <c r="N223" s="481">
        <v>1381.24</v>
      </c>
      <c r="O223" s="482">
        <v>1597.76</v>
      </c>
      <c r="P223" s="482">
        <v>1289.1600000000001</v>
      </c>
      <c r="Q223" s="481">
        <v>1053.8700000000001</v>
      </c>
      <c r="R223" s="482">
        <v>1146.05</v>
      </c>
    </row>
    <row r="224" spans="1:18" hidden="1">
      <c r="A224" s="381"/>
      <c r="B224" s="480">
        <v>94</v>
      </c>
      <c r="C224" s="481">
        <v>651.81000000000006</v>
      </c>
      <c r="D224" s="482">
        <v>607.97</v>
      </c>
      <c r="E224" s="481">
        <v>1134.55</v>
      </c>
      <c r="F224" s="482">
        <v>1136.17</v>
      </c>
      <c r="G224" s="481">
        <v>1419.3600000000001</v>
      </c>
      <c r="H224" s="482">
        <v>1647.54</v>
      </c>
      <c r="I224" s="481">
        <v>2447.91</v>
      </c>
      <c r="J224" s="482">
        <v>1360.53</v>
      </c>
      <c r="K224" s="481">
        <v>1650.46</v>
      </c>
      <c r="L224" s="482">
        <v>2436.52</v>
      </c>
      <c r="M224" s="481">
        <v>1305.72</v>
      </c>
      <c r="N224" s="481">
        <v>1404.69</v>
      </c>
      <c r="O224" s="482">
        <v>1607.64</v>
      </c>
      <c r="P224" s="482">
        <v>1305.72</v>
      </c>
      <c r="Q224" s="481">
        <v>1071.73</v>
      </c>
      <c r="R224" s="482">
        <v>1163.33</v>
      </c>
    </row>
    <row r="225" spans="1:18" hidden="1">
      <c r="A225" s="381"/>
      <c r="B225" s="480">
        <v>96</v>
      </c>
      <c r="C225" s="481">
        <v>662.84</v>
      </c>
      <c r="D225" s="482">
        <v>627.72</v>
      </c>
      <c r="E225" s="481">
        <v>1148.42</v>
      </c>
      <c r="F225" s="482">
        <v>1155.72</v>
      </c>
      <c r="G225" s="481">
        <v>1424.14</v>
      </c>
      <c r="H225" s="482">
        <v>1657.68</v>
      </c>
      <c r="I225" s="481">
        <v>2497.38</v>
      </c>
      <c r="J225" s="482">
        <v>1373.98</v>
      </c>
      <c r="K225" s="481">
        <v>1683.65</v>
      </c>
      <c r="L225" s="482">
        <v>2544.2400000000002</v>
      </c>
      <c r="M225" s="481">
        <v>1309.05</v>
      </c>
      <c r="N225" s="481">
        <v>1415.55</v>
      </c>
      <c r="O225" s="482">
        <v>1629.45</v>
      </c>
      <c r="P225" s="482">
        <v>1309.05</v>
      </c>
      <c r="Q225" s="481">
        <v>1080.6500000000001</v>
      </c>
      <c r="R225" s="482">
        <v>1184.21</v>
      </c>
    </row>
    <row r="226" spans="1:18" hidden="1">
      <c r="A226" s="381"/>
      <c r="B226" s="480">
        <v>98</v>
      </c>
      <c r="C226" s="481">
        <v>673.38</v>
      </c>
      <c r="D226" s="482">
        <v>633.51</v>
      </c>
      <c r="E226" s="481">
        <v>1170.0899999999999</v>
      </c>
      <c r="F226" s="482">
        <v>1160.96</v>
      </c>
      <c r="G226" s="481">
        <v>1426.28</v>
      </c>
      <c r="H226" s="482">
        <v>1659.97</v>
      </c>
      <c r="I226" s="481">
        <v>2563.9299999999998</v>
      </c>
      <c r="J226" s="482">
        <v>1375.56</v>
      </c>
      <c r="K226" s="481">
        <v>1705.05</v>
      </c>
      <c r="L226" s="482">
        <v>2550.5300000000002</v>
      </c>
      <c r="M226" s="481">
        <v>1341.07</v>
      </c>
      <c r="N226" s="481">
        <v>1417.04</v>
      </c>
      <c r="O226" s="482">
        <v>1647.06</v>
      </c>
      <c r="P226" s="482">
        <v>1341.07</v>
      </c>
      <c r="Q226" s="481">
        <v>1104.96</v>
      </c>
      <c r="R226" s="482">
        <v>1203.22</v>
      </c>
    </row>
    <row r="227" spans="1:18" hidden="1">
      <c r="A227" s="381"/>
      <c r="B227" s="480">
        <v>100</v>
      </c>
      <c r="C227" s="481">
        <v>683.56000000000006</v>
      </c>
      <c r="D227" s="482">
        <v>662.61</v>
      </c>
      <c r="E227" s="481">
        <v>1202.46</v>
      </c>
      <c r="F227" s="482">
        <v>1257.4100000000001</v>
      </c>
      <c r="G227" s="481">
        <v>1493.63</v>
      </c>
      <c r="H227" s="482">
        <v>1676.42</v>
      </c>
      <c r="I227" s="481">
        <v>2613.2000000000003</v>
      </c>
      <c r="J227" s="482">
        <v>1408.08</v>
      </c>
      <c r="K227" s="481">
        <v>1739.68</v>
      </c>
      <c r="L227" s="482">
        <v>2555.25</v>
      </c>
      <c r="M227" s="481">
        <v>1370.63</v>
      </c>
      <c r="N227" s="481">
        <v>1495.46</v>
      </c>
      <c r="O227" s="482">
        <v>1672.73</v>
      </c>
      <c r="P227" s="482">
        <v>1370.63</v>
      </c>
      <c r="Q227" s="481">
        <v>1126.1500000000001</v>
      </c>
      <c r="R227" s="482">
        <v>1222.8</v>
      </c>
    </row>
    <row r="228" spans="1:18" hidden="1">
      <c r="A228" s="381"/>
      <c r="B228" s="480">
        <v>105</v>
      </c>
      <c r="C228" s="481">
        <v>713.74</v>
      </c>
      <c r="D228" s="482">
        <v>703.76</v>
      </c>
      <c r="E228" s="481">
        <v>1262.6100000000001</v>
      </c>
      <c r="F228" s="482">
        <v>1320.27</v>
      </c>
      <c r="G228" s="481">
        <v>1568.9</v>
      </c>
      <c r="H228" s="482">
        <v>1760.01</v>
      </c>
      <c r="I228" s="481">
        <v>2743.87</v>
      </c>
      <c r="J228" s="482">
        <v>1469.52</v>
      </c>
      <c r="K228" s="481">
        <v>1830.65</v>
      </c>
      <c r="L228" s="482">
        <v>2682.2000000000003</v>
      </c>
      <c r="M228" s="481">
        <v>1441.16</v>
      </c>
      <c r="N228" s="481">
        <v>1570.7</v>
      </c>
      <c r="O228" s="482">
        <v>1741.22</v>
      </c>
      <c r="P228" s="482">
        <v>1441.16</v>
      </c>
      <c r="Q228" s="481">
        <v>1206.19</v>
      </c>
      <c r="R228" s="482">
        <v>1273.32</v>
      </c>
    </row>
    <row r="229" spans="1:18" hidden="1">
      <c r="A229" s="381"/>
      <c r="B229" s="480">
        <v>110</v>
      </c>
      <c r="C229" s="481">
        <v>744.31000000000006</v>
      </c>
      <c r="D229" s="482">
        <v>737.27</v>
      </c>
      <c r="E229" s="481">
        <v>1322.73</v>
      </c>
      <c r="F229" s="482">
        <v>1383.16</v>
      </c>
      <c r="G229" s="481">
        <v>1641.93</v>
      </c>
      <c r="H229" s="482">
        <v>1841.18</v>
      </c>
      <c r="I229" s="481">
        <v>2874.53</v>
      </c>
      <c r="J229" s="482">
        <v>1539.3700000000001</v>
      </c>
      <c r="K229" s="481">
        <v>1915.19</v>
      </c>
      <c r="L229" s="482">
        <v>2807.25</v>
      </c>
      <c r="M229" s="481">
        <v>1494.82</v>
      </c>
      <c r="N229" s="481">
        <v>1641.38</v>
      </c>
      <c r="O229" s="482">
        <v>1821.52</v>
      </c>
      <c r="P229" s="482">
        <v>1494.82</v>
      </c>
      <c r="Q229" s="481">
        <v>1291.47</v>
      </c>
      <c r="R229" s="482">
        <v>1323.02</v>
      </c>
    </row>
    <row r="230" spans="1:18" hidden="1">
      <c r="A230" s="381"/>
      <c r="B230" s="480">
        <v>115</v>
      </c>
      <c r="C230" s="481">
        <v>775.79</v>
      </c>
      <c r="D230" s="482">
        <v>770.78</v>
      </c>
      <c r="E230" s="481">
        <v>1382.8500000000001</v>
      </c>
      <c r="F230" s="482">
        <v>1446.02</v>
      </c>
      <c r="G230" s="481">
        <v>1716.01</v>
      </c>
      <c r="H230" s="482">
        <v>1924.38</v>
      </c>
      <c r="I230" s="481">
        <v>3005.19</v>
      </c>
      <c r="J230" s="482">
        <v>1608.22</v>
      </c>
      <c r="K230" s="481">
        <v>1980.93</v>
      </c>
      <c r="L230" s="482">
        <v>2932.44</v>
      </c>
      <c r="M230" s="481">
        <v>1574.53</v>
      </c>
      <c r="N230" s="481">
        <v>1714.39</v>
      </c>
      <c r="O230" s="482">
        <v>1894.47</v>
      </c>
      <c r="P230" s="482">
        <v>1574.53</v>
      </c>
      <c r="Q230" s="481">
        <v>1347.48</v>
      </c>
      <c r="R230" s="482">
        <v>1379.17</v>
      </c>
    </row>
    <row r="231" spans="1:18" hidden="1">
      <c r="A231" s="381"/>
      <c r="B231" s="480">
        <v>120</v>
      </c>
      <c r="C231" s="481">
        <v>806.04</v>
      </c>
      <c r="D231" s="482">
        <v>801.76</v>
      </c>
      <c r="E231" s="481">
        <v>1442.97</v>
      </c>
      <c r="F231" s="482">
        <v>1508.89</v>
      </c>
      <c r="G231" s="481">
        <v>1786.68</v>
      </c>
      <c r="H231" s="482">
        <v>1992.3600000000001</v>
      </c>
      <c r="I231" s="481">
        <v>3135.85</v>
      </c>
      <c r="J231" s="482">
        <v>1677.38</v>
      </c>
      <c r="K231" s="481">
        <v>2047.24</v>
      </c>
      <c r="L231" s="482">
        <v>3057.1</v>
      </c>
      <c r="M231" s="481">
        <v>1626.92</v>
      </c>
      <c r="N231" s="481">
        <v>1797.91</v>
      </c>
      <c r="O231" s="482">
        <v>1966.77</v>
      </c>
      <c r="P231" s="482">
        <v>1626.92</v>
      </c>
      <c r="Q231" s="481">
        <v>1405.64</v>
      </c>
      <c r="R231" s="482">
        <v>1438.45</v>
      </c>
    </row>
    <row r="232" spans="1:18" hidden="1">
      <c r="A232" s="381"/>
      <c r="B232" s="480">
        <v>125</v>
      </c>
      <c r="C232" s="481">
        <v>835.92000000000007</v>
      </c>
      <c r="D232" s="482">
        <v>829.53</v>
      </c>
      <c r="E232" s="481">
        <v>1503.1000000000001</v>
      </c>
      <c r="F232" s="482">
        <v>1571.76</v>
      </c>
      <c r="G232" s="481">
        <v>1858.4</v>
      </c>
      <c r="H232" s="482">
        <v>2074.9</v>
      </c>
      <c r="I232" s="481">
        <v>3266.5</v>
      </c>
      <c r="J232" s="482">
        <v>1744.83</v>
      </c>
      <c r="K232" s="481">
        <v>2114.0700000000002</v>
      </c>
      <c r="L232" s="482">
        <v>3183.62</v>
      </c>
      <c r="M232" s="481">
        <v>1693.33</v>
      </c>
      <c r="N232" s="481">
        <v>1885.0900000000001</v>
      </c>
      <c r="O232" s="482">
        <v>2049.23</v>
      </c>
      <c r="P232" s="482">
        <v>1693.33</v>
      </c>
      <c r="Q232" s="481">
        <v>1459.08</v>
      </c>
      <c r="R232" s="482">
        <v>1493.43</v>
      </c>
    </row>
    <row r="233" spans="1:18" hidden="1">
      <c r="A233" s="381"/>
      <c r="B233" s="480">
        <v>130</v>
      </c>
      <c r="C233" s="481">
        <v>865.97</v>
      </c>
      <c r="D233" s="482">
        <v>859.26</v>
      </c>
      <c r="E233" s="481">
        <v>1563.22</v>
      </c>
      <c r="F233" s="482">
        <v>1634.63</v>
      </c>
      <c r="G233" s="481">
        <v>1941.94</v>
      </c>
      <c r="H233" s="482">
        <v>2147.08</v>
      </c>
      <c r="I233" s="481">
        <v>3397.17</v>
      </c>
      <c r="J233" s="482">
        <v>1814.28</v>
      </c>
      <c r="K233" s="481">
        <v>2179.9499999999998</v>
      </c>
      <c r="L233" s="482">
        <v>3309.63</v>
      </c>
      <c r="M233" s="481">
        <v>1756.16</v>
      </c>
      <c r="N233" s="481">
        <v>1954.19</v>
      </c>
      <c r="O233" s="482">
        <v>2113.17</v>
      </c>
      <c r="P233" s="482">
        <v>1756.16</v>
      </c>
      <c r="Q233" s="481">
        <v>1514</v>
      </c>
      <c r="R233" s="482">
        <v>1546.6100000000001</v>
      </c>
    </row>
    <row r="234" spans="1:18" hidden="1">
      <c r="A234" s="381"/>
      <c r="B234" s="480">
        <v>135</v>
      </c>
      <c r="C234" s="481">
        <v>896.82</v>
      </c>
      <c r="D234" s="482">
        <v>890.6</v>
      </c>
      <c r="E234" s="481">
        <v>1623.3400000000001</v>
      </c>
      <c r="F234" s="482">
        <v>1697.5</v>
      </c>
      <c r="G234" s="481">
        <v>2011.55</v>
      </c>
      <c r="H234" s="482">
        <v>2226.09</v>
      </c>
      <c r="I234" s="481">
        <v>3527.83</v>
      </c>
      <c r="J234" s="482">
        <v>1883.01</v>
      </c>
      <c r="K234" s="481">
        <v>2245.02</v>
      </c>
      <c r="L234" s="482">
        <v>3436.17</v>
      </c>
      <c r="M234" s="481">
        <v>1815.46</v>
      </c>
      <c r="N234" s="481">
        <v>2025.92</v>
      </c>
      <c r="O234" s="482">
        <v>2176.4299999999998</v>
      </c>
      <c r="P234" s="482">
        <v>1815.46</v>
      </c>
      <c r="Q234" s="481">
        <v>1567.74</v>
      </c>
      <c r="R234" s="482">
        <v>1601.45</v>
      </c>
    </row>
    <row r="235" spans="1:18" hidden="1">
      <c r="A235" s="381"/>
      <c r="B235" s="480">
        <v>140</v>
      </c>
      <c r="C235" s="481">
        <v>926.12</v>
      </c>
      <c r="D235" s="482">
        <v>923.18000000000006</v>
      </c>
      <c r="E235" s="481">
        <v>1683.46</v>
      </c>
      <c r="F235" s="482">
        <v>1760.3700000000001</v>
      </c>
      <c r="G235" s="481">
        <v>2079.86</v>
      </c>
      <c r="H235" s="482">
        <v>2306.0100000000002</v>
      </c>
      <c r="I235" s="481">
        <v>3658.4900000000002</v>
      </c>
      <c r="J235" s="482">
        <v>1952.29</v>
      </c>
      <c r="K235" s="481">
        <v>2328.79</v>
      </c>
      <c r="L235" s="482">
        <v>3561.61</v>
      </c>
      <c r="M235" s="481">
        <v>1878.89</v>
      </c>
      <c r="N235" s="481">
        <v>2090.75</v>
      </c>
      <c r="O235" s="482">
        <v>2239.5300000000002</v>
      </c>
      <c r="P235" s="482">
        <v>1878.89</v>
      </c>
      <c r="Q235" s="481">
        <v>1625.48</v>
      </c>
      <c r="R235" s="482">
        <v>1657.32</v>
      </c>
    </row>
    <row r="236" spans="1:18" hidden="1">
      <c r="A236" s="381"/>
      <c r="B236" s="480">
        <v>145</v>
      </c>
      <c r="C236" s="481">
        <v>956.63</v>
      </c>
      <c r="D236" s="482">
        <v>955.89</v>
      </c>
      <c r="E236" s="481">
        <v>1743.58</v>
      </c>
      <c r="F236" s="482">
        <v>1823.25</v>
      </c>
      <c r="G236" s="481">
        <v>2150.66</v>
      </c>
      <c r="H236" s="482">
        <v>2386.65</v>
      </c>
      <c r="I236" s="481">
        <v>3789.15</v>
      </c>
      <c r="J236" s="482">
        <v>2022.27</v>
      </c>
      <c r="K236" s="481">
        <v>2394.38</v>
      </c>
      <c r="L236" s="482">
        <v>3687.08</v>
      </c>
      <c r="M236" s="481">
        <v>1944.63</v>
      </c>
      <c r="N236" s="481">
        <v>2155.7200000000003</v>
      </c>
      <c r="O236" s="482">
        <v>2311.4700000000003</v>
      </c>
      <c r="P236" s="482">
        <v>1944.63</v>
      </c>
      <c r="Q236" s="481">
        <v>1680.15</v>
      </c>
      <c r="R236" s="482">
        <v>1711.08</v>
      </c>
    </row>
    <row r="237" spans="1:18" hidden="1">
      <c r="A237" s="381"/>
      <c r="B237" s="480">
        <v>150</v>
      </c>
      <c r="C237" s="481">
        <v>986.52</v>
      </c>
      <c r="D237" s="482">
        <v>982.95</v>
      </c>
      <c r="E237" s="481">
        <v>1803.69</v>
      </c>
      <c r="F237" s="482">
        <v>1886.1100000000001</v>
      </c>
      <c r="G237" s="481">
        <v>2220.0300000000002</v>
      </c>
      <c r="H237" s="482">
        <v>2465.63</v>
      </c>
      <c r="I237" s="481">
        <v>3919.8</v>
      </c>
      <c r="J237" s="482">
        <v>2092.54</v>
      </c>
      <c r="K237" s="481">
        <v>2460.2200000000003</v>
      </c>
      <c r="L237" s="482">
        <v>3809.4500000000003</v>
      </c>
      <c r="M237" s="481">
        <v>2009.15</v>
      </c>
      <c r="N237" s="481">
        <v>2229.2200000000003</v>
      </c>
      <c r="O237" s="482">
        <v>2387.59</v>
      </c>
      <c r="P237" s="482">
        <v>2009.15</v>
      </c>
      <c r="Q237" s="481">
        <v>1730.3700000000001</v>
      </c>
      <c r="R237" s="482">
        <v>1767.5</v>
      </c>
    </row>
    <row r="238" spans="1:18" hidden="1">
      <c r="A238" s="381"/>
      <c r="B238" s="483" t="s">
        <v>721</v>
      </c>
      <c r="C238" s="484">
        <v>6.58</v>
      </c>
      <c r="D238" s="484">
        <v>6.5600000000000005</v>
      </c>
      <c r="E238" s="484">
        <v>12.030000000000001</v>
      </c>
      <c r="F238" s="484">
        <v>12.58</v>
      </c>
      <c r="G238" s="484">
        <v>14.81</v>
      </c>
      <c r="H238" s="484">
        <v>16.440000000000001</v>
      </c>
      <c r="I238" s="484">
        <v>26.14</v>
      </c>
      <c r="J238" s="484">
        <v>13.96</v>
      </c>
      <c r="K238" s="484">
        <v>16.41</v>
      </c>
      <c r="L238" s="484">
        <v>25.400000000000002</v>
      </c>
      <c r="M238" s="484">
        <v>13.4</v>
      </c>
      <c r="N238" s="484">
        <v>14.870000000000001</v>
      </c>
      <c r="O238" s="484">
        <v>15.92</v>
      </c>
      <c r="P238" s="484">
        <v>13.4</v>
      </c>
      <c r="Q238" s="484">
        <v>11.540000000000001</v>
      </c>
      <c r="R238" s="484">
        <v>11.790000000000001</v>
      </c>
    </row>
    <row r="239" spans="1:18" hidden="1">
      <c r="A239" s="381"/>
      <c r="B239" s="485" t="s">
        <v>722</v>
      </c>
      <c r="C239" s="486">
        <v>986.52</v>
      </c>
      <c r="D239" s="486">
        <v>982.95</v>
      </c>
      <c r="E239" s="486">
        <v>1803.69</v>
      </c>
      <c r="F239" s="486">
        <v>1886.1100000000001</v>
      </c>
      <c r="G239" s="486">
        <v>2220.0300000000002</v>
      </c>
      <c r="H239" s="486">
        <v>2465.63</v>
      </c>
      <c r="I239" s="486">
        <v>3919.8</v>
      </c>
      <c r="J239" s="486">
        <v>2092.54</v>
      </c>
      <c r="K239" s="486">
        <v>2460.2200000000003</v>
      </c>
      <c r="L239" s="486">
        <v>3809.4500000000003</v>
      </c>
      <c r="M239" s="486">
        <v>2009.15</v>
      </c>
      <c r="N239" s="486">
        <v>2229.2200000000003</v>
      </c>
      <c r="O239" s="486">
        <v>2387.59</v>
      </c>
      <c r="P239" s="486">
        <v>2009.15</v>
      </c>
      <c r="Q239" s="486">
        <v>1730.3700000000001</v>
      </c>
      <c r="R239" s="486">
        <v>1767.5</v>
      </c>
    </row>
    <row r="240" spans="1:18" hidden="1">
      <c r="A240" s="299"/>
      <c r="B240" s="299"/>
      <c r="C240" s="299"/>
      <c r="D240" s="299"/>
      <c r="E240" s="299"/>
      <c r="F240" s="299"/>
      <c r="G240" s="299"/>
      <c r="H240" s="299"/>
      <c r="I240" s="299"/>
      <c r="J240" s="299"/>
      <c r="K240" s="299"/>
      <c r="L240" s="299"/>
      <c r="M240" s="299"/>
      <c r="N240" s="299"/>
      <c r="O240" s="299"/>
      <c r="P240" s="299"/>
      <c r="Q240" s="299"/>
      <c r="R240" s="299"/>
    </row>
    <row r="241" spans="2:18" hidden="1">
      <c r="B241" s="299"/>
      <c r="C241" s="299"/>
      <c r="D241" s="299"/>
      <c r="E241" s="299"/>
      <c r="F241" s="299"/>
      <c r="G241" s="299"/>
      <c r="H241" s="299"/>
      <c r="I241" s="299"/>
      <c r="J241" s="299"/>
      <c r="K241" s="299"/>
      <c r="L241" s="299"/>
      <c r="M241" s="299"/>
      <c r="N241" s="299"/>
      <c r="O241" s="299"/>
      <c r="P241" s="299"/>
      <c r="Q241" s="299"/>
      <c r="R241" s="299"/>
    </row>
    <row r="242" spans="2:18" hidden="1">
      <c r="B242" s="640" t="s">
        <v>773</v>
      </c>
      <c r="C242" s="299"/>
      <c r="D242" s="299"/>
      <c r="E242" s="299"/>
      <c r="F242" s="299"/>
      <c r="G242" s="299"/>
      <c r="H242" s="299"/>
      <c r="I242" s="299"/>
      <c r="J242" s="299"/>
      <c r="K242" s="299"/>
      <c r="L242" s="299"/>
      <c r="M242" s="299"/>
      <c r="N242" s="299"/>
      <c r="O242" s="299"/>
      <c r="P242" s="299"/>
      <c r="Q242" s="299"/>
      <c r="R242" s="299"/>
    </row>
    <row r="243" spans="2:18" hidden="1">
      <c r="B243" s="476" t="s">
        <v>717</v>
      </c>
      <c r="C243" s="477"/>
      <c r="D243" s="477"/>
      <c r="E243" s="477"/>
      <c r="F243" s="477"/>
      <c r="G243" s="478"/>
      <c r="H243" s="478"/>
      <c r="I243" s="478"/>
      <c r="J243" s="478"/>
      <c r="K243" s="478"/>
      <c r="L243" s="478"/>
      <c r="M243" s="478"/>
      <c r="N243" s="478"/>
      <c r="O243" s="478"/>
      <c r="P243" s="478"/>
      <c r="Q243" s="478"/>
      <c r="R243" s="478"/>
    </row>
    <row r="244" spans="2:18" ht="15.75" hidden="1" thickBot="1">
      <c r="B244" s="479" t="s">
        <v>718</v>
      </c>
      <c r="C244" s="277">
        <v>491</v>
      </c>
      <c r="D244" s="278">
        <v>494</v>
      </c>
      <c r="E244" s="278">
        <v>451</v>
      </c>
      <c r="F244" s="278">
        <v>452</v>
      </c>
      <c r="G244" s="279">
        <v>453</v>
      </c>
      <c r="H244" s="279">
        <v>454</v>
      </c>
      <c r="I244" s="279">
        <v>455</v>
      </c>
      <c r="J244" s="279">
        <v>456</v>
      </c>
      <c r="K244" s="279">
        <v>457</v>
      </c>
      <c r="L244" s="279">
        <v>458</v>
      </c>
      <c r="M244" s="279">
        <v>459</v>
      </c>
      <c r="N244" s="279"/>
      <c r="O244" s="279">
        <v>462</v>
      </c>
      <c r="P244" s="279"/>
      <c r="Q244" s="279">
        <v>470</v>
      </c>
      <c r="R244" s="279">
        <v>471</v>
      </c>
    </row>
    <row r="245" spans="2:18" hidden="1">
      <c r="B245" s="480" t="s">
        <v>719</v>
      </c>
      <c r="C245" s="481">
        <v>54.75</v>
      </c>
      <c r="D245" s="482">
        <v>55.42</v>
      </c>
      <c r="E245" s="481">
        <v>95.11</v>
      </c>
      <c r="F245" s="482">
        <v>79.91</v>
      </c>
      <c r="G245" s="481">
        <v>101.74000000000001</v>
      </c>
      <c r="H245" s="482">
        <v>76.31</v>
      </c>
      <c r="I245" s="481">
        <v>112.23</v>
      </c>
      <c r="J245" s="482">
        <v>77.12</v>
      </c>
      <c r="K245" s="481">
        <v>91.79</v>
      </c>
      <c r="L245" s="482">
        <v>101.63</v>
      </c>
      <c r="M245" s="481">
        <v>75.510000000000005</v>
      </c>
      <c r="N245" s="481">
        <v>87.87</v>
      </c>
      <c r="O245" s="482">
        <v>68.8</v>
      </c>
      <c r="P245" s="482">
        <v>76.430000000000007</v>
      </c>
      <c r="Q245" s="481">
        <v>73.739999999999995</v>
      </c>
      <c r="R245" s="482">
        <v>70.59</v>
      </c>
    </row>
    <row r="246" spans="2:18" hidden="1">
      <c r="B246" s="480">
        <v>1</v>
      </c>
      <c r="C246" s="481">
        <v>76.59</v>
      </c>
      <c r="D246" s="482">
        <v>58.68</v>
      </c>
      <c r="E246" s="481">
        <v>110.27</v>
      </c>
      <c r="F246" s="482">
        <v>88.62</v>
      </c>
      <c r="G246" s="481">
        <v>130.32</v>
      </c>
      <c r="H246" s="482">
        <v>95.7</v>
      </c>
      <c r="I246" s="481">
        <v>123.42</v>
      </c>
      <c r="J246" s="482">
        <v>88.38</v>
      </c>
      <c r="K246" s="481">
        <v>115.78</v>
      </c>
      <c r="L246" s="482">
        <v>121.79</v>
      </c>
      <c r="M246" s="481">
        <v>100.68</v>
      </c>
      <c r="N246" s="481">
        <v>95.23</v>
      </c>
      <c r="O246" s="482">
        <v>81.680000000000007</v>
      </c>
      <c r="P246" s="482">
        <v>100.68</v>
      </c>
      <c r="Q246" s="481">
        <v>83.13</v>
      </c>
      <c r="R246" s="482">
        <v>84.06</v>
      </c>
    </row>
    <row r="247" spans="2:18" hidden="1">
      <c r="B247" s="480">
        <v>2</v>
      </c>
      <c r="C247" s="481">
        <v>79.95</v>
      </c>
      <c r="D247" s="482">
        <v>59.29</v>
      </c>
      <c r="E247" s="481">
        <v>111.9</v>
      </c>
      <c r="F247" s="482">
        <v>90.29</v>
      </c>
      <c r="G247" s="481">
        <v>132.47</v>
      </c>
      <c r="H247" s="482">
        <v>97.350000000000009</v>
      </c>
      <c r="I247" s="481">
        <v>153.09</v>
      </c>
      <c r="J247" s="482">
        <v>111.51</v>
      </c>
      <c r="K247" s="481">
        <v>138.69</v>
      </c>
      <c r="L247" s="482">
        <v>153.32</v>
      </c>
      <c r="M247" s="481">
        <v>103.79</v>
      </c>
      <c r="N247" s="481">
        <v>117.27</v>
      </c>
      <c r="O247" s="482">
        <v>90.350000000000009</v>
      </c>
      <c r="P247" s="482">
        <v>112.22</v>
      </c>
      <c r="Q247" s="481">
        <v>87.29</v>
      </c>
      <c r="R247" s="482">
        <v>102.87</v>
      </c>
    </row>
    <row r="248" spans="2:18" hidden="1">
      <c r="B248" s="480">
        <v>3</v>
      </c>
      <c r="C248" s="481">
        <v>110.25</v>
      </c>
      <c r="D248" s="482">
        <v>82.87</v>
      </c>
      <c r="E248" s="481">
        <v>168.25</v>
      </c>
      <c r="F248" s="482">
        <v>144.06</v>
      </c>
      <c r="G248" s="481">
        <v>196.88</v>
      </c>
      <c r="H248" s="482">
        <v>152.28</v>
      </c>
      <c r="I248" s="481">
        <v>273.97000000000003</v>
      </c>
      <c r="J248" s="482">
        <v>163.80000000000001</v>
      </c>
      <c r="K248" s="481">
        <v>208.04</v>
      </c>
      <c r="L248" s="482">
        <v>259.86</v>
      </c>
      <c r="M248" s="481">
        <v>157.05000000000001</v>
      </c>
      <c r="N248" s="481">
        <v>160.45000000000002</v>
      </c>
      <c r="O248" s="482">
        <v>148.27000000000001</v>
      </c>
      <c r="P248" s="482">
        <v>157.05000000000001</v>
      </c>
      <c r="Q248" s="481">
        <v>128.69</v>
      </c>
      <c r="R248" s="482">
        <v>137.27000000000001</v>
      </c>
    </row>
    <row r="249" spans="2:18" hidden="1">
      <c r="B249" s="480">
        <v>4</v>
      </c>
      <c r="C249" s="481">
        <v>121.2</v>
      </c>
      <c r="D249" s="482">
        <v>89.66</v>
      </c>
      <c r="E249" s="481">
        <v>189.73</v>
      </c>
      <c r="F249" s="482">
        <v>158.65</v>
      </c>
      <c r="G249" s="481">
        <v>218.38</v>
      </c>
      <c r="H249" s="482">
        <v>171.96</v>
      </c>
      <c r="I249" s="481">
        <v>315.7</v>
      </c>
      <c r="J249" s="482">
        <v>188.25</v>
      </c>
      <c r="K249" s="481">
        <v>232.32</v>
      </c>
      <c r="L249" s="482">
        <v>312.35000000000002</v>
      </c>
      <c r="M249" s="481">
        <v>177.9</v>
      </c>
      <c r="N249" s="481">
        <v>182.28</v>
      </c>
      <c r="O249" s="482">
        <v>170.98</v>
      </c>
      <c r="P249" s="482">
        <v>177.9</v>
      </c>
      <c r="Q249" s="481">
        <v>146.4</v>
      </c>
      <c r="R249" s="482">
        <v>161.1</v>
      </c>
    </row>
    <row r="250" spans="2:18" hidden="1">
      <c r="B250" s="480">
        <v>5</v>
      </c>
      <c r="C250" s="481">
        <v>132.22999999999999</v>
      </c>
      <c r="D250" s="482">
        <v>96.98</v>
      </c>
      <c r="E250" s="481">
        <v>212.05</v>
      </c>
      <c r="F250" s="482">
        <v>173.24</v>
      </c>
      <c r="G250" s="481">
        <v>239.9</v>
      </c>
      <c r="H250" s="482">
        <v>192.12</v>
      </c>
      <c r="I250" s="481">
        <v>357.42</v>
      </c>
      <c r="J250" s="482">
        <v>215.74</v>
      </c>
      <c r="K250" s="481">
        <v>264.56</v>
      </c>
      <c r="L250" s="482">
        <v>341.06</v>
      </c>
      <c r="M250" s="481">
        <v>194.23000000000002</v>
      </c>
      <c r="N250" s="481">
        <v>212.35</v>
      </c>
      <c r="O250" s="482">
        <v>187.84</v>
      </c>
      <c r="P250" s="482">
        <v>194.23000000000002</v>
      </c>
      <c r="Q250" s="481">
        <v>159.37</v>
      </c>
      <c r="R250" s="482">
        <v>181.67000000000002</v>
      </c>
    </row>
    <row r="251" spans="2:18" hidden="1">
      <c r="B251" s="480">
        <v>6</v>
      </c>
      <c r="C251" s="481">
        <v>143.05000000000001</v>
      </c>
      <c r="D251" s="482">
        <v>103.23</v>
      </c>
      <c r="E251" s="481">
        <v>229.07</v>
      </c>
      <c r="F251" s="482">
        <v>189.99</v>
      </c>
      <c r="G251" s="481">
        <v>264.89999999999998</v>
      </c>
      <c r="H251" s="482">
        <v>210.74</v>
      </c>
      <c r="I251" s="481">
        <v>397.33</v>
      </c>
      <c r="J251" s="482">
        <v>239.27</v>
      </c>
      <c r="K251" s="481">
        <v>288.65000000000003</v>
      </c>
      <c r="L251" s="482">
        <v>379.13</v>
      </c>
      <c r="M251" s="481">
        <v>213</v>
      </c>
      <c r="N251" s="481">
        <v>230.02</v>
      </c>
      <c r="O251" s="482">
        <v>207.22</v>
      </c>
      <c r="P251" s="482">
        <v>213</v>
      </c>
      <c r="Q251" s="481">
        <v>178.66</v>
      </c>
      <c r="R251" s="482">
        <v>197.31</v>
      </c>
    </row>
    <row r="252" spans="2:18" hidden="1">
      <c r="B252" s="480">
        <v>7</v>
      </c>
      <c r="C252" s="481">
        <v>153.58000000000001</v>
      </c>
      <c r="D252" s="482">
        <v>111.10000000000001</v>
      </c>
      <c r="E252" s="481">
        <v>243.46</v>
      </c>
      <c r="F252" s="482">
        <v>204.41</v>
      </c>
      <c r="G252" s="481">
        <v>285.62</v>
      </c>
      <c r="H252" s="482">
        <v>230.49</v>
      </c>
      <c r="I252" s="481">
        <v>438.38</v>
      </c>
      <c r="J252" s="482">
        <v>260.12</v>
      </c>
      <c r="K252" s="481">
        <v>314.37</v>
      </c>
      <c r="L252" s="482">
        <v>426.5</v>
      </c>
      <c r="M252" s="481">
        <v>231.14000000000001</v>
      </c>
      <c r="N252" s="481">
        <v>253.41</v>
      </c>
      <c r="O252" s="482">
        <v>226.75</v>
      </c>
      <c r="P252" s="482">
        <v>231.14000000000001</v>
      </c>
      <c r="Q252" s="481">
        <v>193.92000000000002</v>
      </c>
      <c r="R252" s="482">
        <v>215.85</v>
      </c>
    </row>
    <row r="253" spans="2:18" hidden="1">
      <c r="B253" s="480">
        <v>8</v>
      </c>
      <c r="C253" s="481">
        <v>163.96</v>
      </c>
      <c r="D253" s="482">
        <v>114.71000000000001</v>
      </c>
      <c r="E253" s="481">
        <v>259.10000000000002</v>
      </c>
      <c r="F253" s="482">
        <v>218.56</v>
      </c>
      <c r="G253" s="481">
        <v>303.91000000000003</v>
      </c>
      <c r="H253" s="482">
        <v>249.52</v>
      </c>
      <c r="I253" s="481">
        <v>486.33</v>
      </c>
      <c r="J253" s="482">
        <v>283.91000000000003</v>
      </c>
      <c r="K253" s="481">
        <v>339.42</v>
      </c>
      <c r="L253" s="482">
        <v>472.14</v>
      </c>
      <c r="M253" s="481">
        <v>249.69</v>
      </c>
      <c r="N253" s="481">
        <v>270.08</v>
      </c>
      <c r="O253" s="482">
        <v>245.19</v>
      </c>
      <c r="P253" s="482">
        <v>249.69</v>
      </c>
      <c r="Q253" s="481">
        <v>204.27</v>
      </c>
      <c r="R253" s="482">
        <v>230.97</v>
      </c>
    </row>
    <row r="254" spans="2:18" hidden="1">
      <c r="B254" s="480">
        <v>9</v>
      </c>
      <c r="C254" s="481">
        <v>174.43</v>
      </c>
      <c r="D254" s="482">
        <v>120.43</v>
      </c>
      <c r="E254" s="481">
        <v>270.93</v>
      </c>
      <c r="F254" s="482">
        <v>232.77</v>
      </c>
      <c r="G254" s="481">
        <v>325.15000000000003</v>
      </c>
      <c r="H254" s="482">
        <v>268.98</v>
      </c>
      <c r="I254" s="481">
        <v>517.1</v>
      </c>
      <c r="J254" s="482">
        <v>305.13</v>
      </c>
      <c r="K254" s="481">
        <v>361</v>
      </c>
      <c r="L254" s="482">
        <v>512.77</v>
      </c>
      <c r="M254" s="481">
        <v>269.05</v>
      </c>
      <c r="N254" s="481">
        <v>291.22000000000003</v>
      </c>
      <c r="O254" s="482">
        <v>264.44</v>
      </c>
      <c r="P254" s="482">
        <v>269.05</v>
      </c>
      <c r="Q254" s="481">
        <v>219.55</v>
      </c>
      <c r="R254" s="482">
        <v>249.75</v>
      </c>
    </row>
    <row r="255" spans="2:18" hidden="1">
      <c r="B255" s="480">
        <v>10</v>
      </c>
      <c r="C255" s="481">
        <v>184.91</v>
      </c>
      <c r="D255" s="482">
        <v>124.86</v>
      </c>
      <c r="E255" s="481">
        <v>278.63</v>
      </c>
      <c r="F255" s="482">
        <v>246.95000000000002</v>
      </c>
      <c r="G255" s="481">
        <v>344.65000000000003</v>
      </c>
      <c r="H255" s="482">
        <v>275.95999999999998</v>
      </c>
      <c r="I255" s="481">
        <v>538.18000000000006</v>
      </c>
      <c r="J255" s="482">
        <v>317.17</v>
      </c>
      <c r="K255" s="481">
        <v>387.1</v>
      </c>
      <c r="L255" s="482">
        <v>557.1</v>
      </c>
      <c r="M255" s="481">
        <v>278.04000000000002</v>
      </c>
      <c r="N255" s="481">
        <v>307.66000000000003</v>
      </c>
      <c r="O255" s="482">
        <v>276.79000000000002</v>
      </c>
      <c r="P255" s="482">
        <v>278.04000000000002</v>
      </c>
      <c r="Q255" s="481">
        <v>235.04</v>
      </c>
      <c r="R255" s="482">
        <v>250.17000000000002</v>
      </c>
    </row>
    <row r="256" spans="2:18" hidden="1">
      <c r="B256" s="299"/>
      <c r="C256" s="299"/>
      <c r="D256" s="299"/>
      <c r="E256" s="299"/>
      <c r="F256" s="299"/>
      <c r="G256" s="299"/>
      <c r="H256" s="299"/>
      <c r="I256" s="299"/>
      <c r="J256" s="299"/>
      <c r="K256" s="299"/>
      <c r="L256" s="299"/>
      <c r="M256" s="299"/>
      <c r="N256" s="299"/>
      <c r="O256" s="299"/>
      <c r="P256" s="299"/>
      <c r="Q256" s="299"/>
      <c r="R256" s="299"/>
    </row>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sheetData>
  <sheetProtection formatCells="0" formatColumns="0" formatRows="0"/>
  <mergeCells count="8">
    <mergeCell ref="C142:R142"/>
    <mergeCell ref="B143:B144"/>
    <mergeCell ref="C4:R4"/>
    <mergeCell ref="A8:B8"/>
    <mergeCell ref="B29:R29"/>
    <mergeCell ref="C32:R32"/>
    <mergeCell ref="C47:R47"/>
    <mergeCell ref="C93:R93"/>
  </mergeCells>
  <printOptions horizontalCentered="1"/>
  <pageMargins left="0.25" right="0.25" top="0.4" bottom="0.25" header="0" footer="0.25"/>
  <pageSetup scale="85" fitToHeight="2"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rowBreaks count="1" manualBreakCount="1">
    <brk id="90" min="1" max="1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dimension ref="A1:U159"/>
  <sheetViews>
    <sheetView showGridLines="0" topLeftCell="A26" zoomScaleNormal="100" workbookViewId="0">
      <selection activeCell="U26" sqref="U26"/>
    </sheetView>
  </sheetViews>
  <sheetFormatPr defaultRowHeight="15"/>
  <cols>
    <col min="1" max="1" width="1.7109375" customWidth="1"/>
    <col min="2" max="2" width="8.7109375" customWidth="1"/>
    <col min="3" max="13" width="7.28515625" customWidth="1"/>
    <col min="14" max="14" width="7.85546875" customWidth="1"/>
    <col min="15" max="16" width="8.140625" customWidth="1"/>
    <col min="17" max="18" width="8" customWidth="1"/>
    <col min="257" max="257" width="1.7109375" customWidth="1"/>
    <col min="258" max="258" width="8.7109375" customWidth="1"/>
    <col min="259" max="269" width="7.28515625" customWidth="1"/>
    <col min="270" max="270" width="7.85546875" customWidth="1"/>
    <col min="271" max="272" width="8.140625" customWidth="1"/>
    <col min="273" max="274" width="8" customWidth="1"/>
    <col min="513" max="513" width="1.7109375" customWidth="1"/>
    <col min="514" max="514" width="8.7109375" customWidth="1"/>
    <col min="515" max="525" width="7.28515625" customWidth="1"/>
    <col min="526" max="526" width="7.85546875" customWidth="1"/>
    <col min="527" max="528" width="8.140625" customWidth="1"/>
    <col min="529" max="530" width="8" customWidth="1"/>
    <col min="769" max="769" width="1.7109375" customWidth="1"/>
    <col min="770" max="770" width="8.7109375" customWidth="1"/>
    <col min="771" max="781" width="7.28515625" customWidth="1"/>
    <col min="782" max="782" width="7.85546875" customWidth="1"/>
    <col min="783" max="784" width="8.140625" customWidth="1"/>
    <col min="785" max="786" width="8" customWidth="1"/>
    <col min="1025" max="1025" width="1.7109375" customWidth="1"/>
    <col min="1026" max="1026" width="8.7109375" customWidth="1"/>
    <col min="1027" max="1037" width="7.28515625" customWidth="1"/>
    <col min="1038" max="1038" width="7.85546875" customWidth="1"/>
    <col min="1039" max="1040" width="8.140625" customWidth="1"/>
    <col min="1041" max="1042" width="8" customWidth="1"/>
    <col min="1281" max="1281" width="1.7109375" customWidth="1"/>
    <col min="1282" max="1282" width="8.7109375" customWidth="1"/>
    <col min="1283" max="1293" width="7.28515625" customWidth="1"/>
    <col min="1294" max="1294" width="7.85546875" customWidth="1"/>
    <col min="1295" max="1296" width="8.140625" customWidth="1"/>
    <col min="1297" max="1298" width="8" customWidth="1"/>
    <col min="1537" max="1537" width="1.7109375" customWidth="1"/>
    <col min="1538" max="1538" width="8.7109375" customWidth="1"/>
    <col min="1539" max="1549" width="7.28515625" customWidth="1"/>
    <col min="1550" max="1550" width="7.85546875" customWidth="1"/>
    <col min="1551" max="1552" width="8.140625" customWidth="1"/>
    <col min="1553" max="1554" width="8" customWidth="1"/>
    <col min="1793" max="1793" width="1.7109375" customWidth="1"/>
    <col min="1794" max="1794" width="8.7109375" customWidth="1"/>
    <col min="1795" max="1805" width="7.28515625" customWidth="1"/>
    <col min="1806" max="1806" width="7.85546875" customWidth="1"/>
    <col min="1807" max="1808" width="8.140625" customWidth="1"/>
    <col min="1809" max="1810" width="8" customWidth="1"/>
    <col min="2049" max="2049" width="1.7109375" customWidth="1"/>
    <col min="2050" max="2050" width="8.7109375" customWidth="1"/>
    <col min="2051" max="2061" width="7.28515625" customWidth="1"/>
    <col min="2062" max="2062" width="7.85546875" customWidth="1"/>
    <col min="2063" max="2064" width="8.140625" customWidth="1"/>
    <col min="2065" max="2066" width="8" customWidth="1"/>
    <col min="2305" max="2305" width="1.7109375" customWidth="1"/>
    <col min="2306" max="2306" width="8.7109375" customWidth="1"/>
    <col min="2307" max="2317" width="7.28515625" customWidth="1"/>
    <col min="2318" max="2318" width="7.85546875" customWidth="1"/>
    <col min="2319" max="2320" width="8.140625" customWidth="1"/>
    <col min="2321" max="2322" width="8" customWidth="1"/>
    <col min="2561" max="2561" width="1.7109375" customWidth="1"/>
    <col min="2562" max="2562" width="8.7109375" customWidth="1"/>
    <col min="2563" max="2573" width="7.28515625" customWidth="1"/>
    <col min="2574" max="2574" width="7.85546875" customWidth="1"/>
    <col min="2575" max="2576" width="8.140625" customWidth="1"/>
    <col min="2577" max="2578" width="8" customWidth="1"/>
    <col min="2817" max="2817" width="1.7109375" customWidth="1"/>
    <col min="2818" max="2818" width="8.7109375" customWidth="1"/>
    <col min="2819" max="2829" width="7.28515625" customWidth="1"/>
    <col min="2830" max="2830" width="7.85546875" customWidth="1"/>
    <col min="2831" max="2832" width="8.140625" customWidth="1"/>
    <col min="2833" max="2834" width="8" customWidth="1"/>
    <col min="3073" max="3073" width="1.7109375" customWidth="1"/>
    <col min="3074" max="3074" width="8.7109375" customWidth="1"/>
    <col min="3075" max="3085" width="7.28515625" customWidth="1"/>
    <col min="3086" max="3086" width="7.85546875" customWidth="1"/>
    <col min="3087" max="3088" width="8.140625" customWidth="1"/>
    <col min="3089" max="3090" width="8" customWidth="1"/>
    <col min="3329" max="3329" width="1.7109375" customWidth="1"/>
    <col min="3330" max="3330" width="8.7109375" customWidth="1"/>
    <col min="3331" max="3341" width="7.28515625" customWidth="1"/>
    <col min="3342" max="3342" width="7.85546875" customWidth="1"/>
    <col min="3343" max="3344" width="8.140625" customWidth="1"/>
    <col min="3345" max="3346" width="8" customWidth="1"/>
    <col min="3585" max="3585" width="1.7109375" customWidth="1"/>
    <col min="3586" max="3586" width="8.7109375" customWidth="1"/>
    <col min="3587" max="3597" width="7.28515625" customWidth="1"/>
    <col min="3598" max="3598" width="7.85546875" customWidth="1"/>
    <col min="3599" max="3600" width="8.140625" customWidth="1"/>
    <col min="3601" max="3602" width="8" customWidth="1"/>
    <col min="3841" max="3841" width="1.7109375" customWidth="1"/>
    <col min="3842" max="3842" width="8.7109375" customWidth="1"/>
    <col min="3843" max="3853" width="7.28515625" customWidth="1"/>
    <col min="3854" max="3854" width="7.85546875" customWidth="1"/>
    <col min="3855" max="3856" width="8.140625" customWidth="1"/>
    <col min="3857" max="3858" width="8" customWidth="1"/>
    <col min="4097" max="4097" width="1.7109375" customWidth="1"/>
    <col min="4098" max="4098" width="8.7109375" customWidth="1"/>
    <col min="4099" max="4109" width="7.28515625" customWidth="1"/>
    <col min="4110" max="4110" width="7.85546875" customWidth="1"/>
    <col min="4111" max="4112" width="8.140625" customWidth="1"/>
    <col min="4113" max="4114" width="8" customWidth="1"/>
    <col min="4353" max="4353" width="1.7109375" customWidth="1"/>
    <col min="4354" max="4354" width="8.7109375" customWidth="1"/>
    <col min="4355" max="4365" width="7.28515625" customWidth="1"/>
    <col min="4366" max="4366" width="7.85546875" customWidth="1"/>
    <col min="4367" max="4368" width="8.140625" customWidth="1"/>
    <col min="4369" max="4370" width="8" customWidth="1"/>
    <col min="4609" max="4609" width="1.7109375" customWidth="1"/>
    <col min="4610" max="4610" width="8.7109375" customWidth="1"/>
    <col min="4611" max="4621" width="7.28515625" customWidth="1"/>
    <col min="4622" max="4622" width="7.85546875" customWidth="1"/>
    <col min="4623" max="4624" width="8.140625" customWidth="1"/>
    <col min="4625" max="4626" width="8" customWidth="1"/>
    <col min="4865" max="4865" width="1.7109375" customWidth="1"/>
    <col min="4866" max="4866" width="8.7109375" customWidth="1"/>
    <col min="4867" max="4877" width="7.28515625" customWidth="1"/>
    <col min="4878" max="4878" width="7.85546875" customWidth="1"/>
    <col min="4879" max="4880" width="8.140625" customWidth="1"/>
    <col min="4881" max="4882" width="8" customWidth="1"/>
    <col min="5121" max="5121" width="1.7109375" customWidth="1"/>
    <col min="5122" max="5122" width="8.7109375" customWidth="1"/>
    <col min="5123" max="5133" width="7.28515625" customWidth="1"/>
    <col min="5134" max="5134" width="7.85546875" customWidth="1"/>
    <col min="5135" max="5136" width="8.140625" customWidth="1"/>
    <col min="5137" max="5138" width="8" customWidth="1"/>
    <col min="5377" max="5377" width="1.7109375" customWidth="1"/>
    <col min="5378" max="5378" width="8.7109375" customWidth="1"/>
    <col min="5379" max="5389" width="7.28515625" customWidth="1"/>
    <col min="5390" max="5390" width="7.85546875" customWidth="1"/>
    <col min="5391" max="5392" width="8.140625" customWidth="1"/>
    <col min="5393" max="5394" width="8" customWidth="1"/>
    <col min="5633" max="5633" width="1.7109375" customWidth="1"/>
    <col min="5634" max="5634" width="8.7109375" customWidth="1"/>
    <col min="5635" max="5645" width="7.28515625" customWidth="1"/>
    <col min="5646" max="5646" width="7.85546875" customWidth="1"/>
    <col min="5647" max="5648" width="8.140625" customWidth="1"/>
    <col min="5649" max="5650" width="8" customWidth="1"/>
    <col min="5889" max="5889" width="1.7109375" customWidth="1"/>
    <col min="5890" max="5890" width="8.7109375" customWidth="1"/>
    <col min="5891" max="5901" width="7.28515625" customWidth="1"/>
    <col min="5902" max="5902" width="7.85546875" customWidth="1"/>
    <col min="5903" max="5904" width="8.140625" customWidth="1"/>
    <col min="5905" max="5906" width="8" customWidth="1"/>
    <col min="6145" max="6145" width="1.7109375" customWidth="1"/>
    <col min="6146" max="6146" width="8.7109375" customWidth="1"/>
    <col min="6147" max="6157" width="7.28515625" customWidth="1"/>
    <col min="6158" max="6158" width="7.85546875" customWidth="1"/>
    <col min="6159" max="6160" width="8.140625" customWidth="1"/>
    <col min="6161" max="6162" width="8" customWidth="1"/>
    <col min="6401" max="6401" width="1.7109375" customWidth="1"/>
    <col min="6402" max="6402" width="8.7109375" customWidth="1"/>
    <col min="6403" max="6413" width="7.28515625" customWidth="1"/>
    <col min="6414" max="6414" width="7.85546875" customWidth="1"/>
    <col min="6415" max="6416" width="8.140625" customWidth="1"/>
    <col min="6417" max="6418" width="8" customWidth="1"/>
    <col min="6657" max="6657" width="1.7109375" customWidth="1"/>
    <col min="6658" max="6658" width="8.7109375" customWidth="1"/>
    <col min="6659" max="6669" width="7.28515625" customWidth="1"/>
    <col min="6670" max="6670" width="7.85546875" customWidth="1"/>
    <col min="6671" max="6672" width="8.140625" customWidth="1"/>
    <col min="6673" max="6674" width="8" customWidth="1"/>
    <col min="6913" max="6913" width="1.7109375" customWidth="1"/>
    <col min="6914" max="6914" width="8.7109375" customWidth="1"/>
    <col min="6915" max="6925" width="7.28515625" customWidth="1"/>
    <col min="6926" max="6926" width="7.85546875" customWidth="1"/>
    <col min="6927" max="6928" width="8.140625" customWidth="1"/>
    <col min="6929" max="6930" width="8" customWidth="1"/>
    <col min="7169" max="7169" width="1.7109375" customWidth="1"/>
    <col min="7170" max="7170" width="8.7109375" customWidth="1"/>
    <col min="7171" max="7181" width="7.28515625" customWidth="1"/>
    <col min="7182" max="7182" width="7.85546875" customWidth="1"/>
    <col min="7183" max="7184" width="8.140625" customWidth="1"/>
    <col min="7185" max="7186" width="8" customWidth="1"/>
    <col min="7425" max="7425" width="1.7109375" customWidth="1"/>
    <col min="7426" max="7426" width="8.7109375" customWidth="1"/>
    <col min="7427" max="7437" width="7.28515625" customWidth="1"/>
    <col min="7438" max="7438" width="7.85546875" customWidth="1"/>
    <col min="7439" max="7440" width="8.140625" customWidth="1"/>
    <col min="7441" max="7442" width="8" customWidth="1"/>
    <col min="7681" max="7681" width="1.7109375" customWidth="1"/>
    <col min="7682" max="7682" width="8.7109375" customWidth="1"/>
    <col min="7683" max="7693" width="7.28515625" customWidth="1"/>
    <col min="7694" max="7694" width="7.85546875" customWidth="1"/>
    <col min="7695" max="7696" width="8.140625" customWidth="1"/>
    <col min="7697" max="7698" width="8" customWidth="1"/>
    <col min="7937" max="7937" width="1.7109375" customWidth="1"/>
    <col min="7938" max="7938" width="8.7109375" customWidth="1"/>
    <col min="7939" max="7949" width="7.28515625" customWidth="1"/>
    <col min="7950" max="7950" width="7.85546875" customWidth="1"/>
    <col min="7951" max="7952" width="8.140625" customWidth="1"/>
    <col min="7953" max="7954" width="8" customWidth="1"/>
    <col min="8193" max="8193" width="1.7109375" customWidth="1"/>
    <col min="8194" max="8194" width="8.7109375" customWidth="1"/>
    <col min="8195" max="8205" width="7.28515625" customWidth="1"/>
    <col min="8206" max="8206" width="7.85546875" customWidth="1"/>
    <col min="8207" max="8208" width="8.140625" customWidth="1"/>
    <col min="8209" max="8210" width="8" customWidth="1"/>
    <col min="8449" max="8449" width="1.7109375" customWidth="1"/>
    <col min="8450" max="8450" width="8.7109375" customWidth="1"/>
    <col min="8451" max="8461" width="7.28515625" customWidth="1"/>
    <col min="8462" max="8462" width="7.85546875" customWidth="1"/>
    <col min="8463" max="8464" width="8.140625" customWidth="1"/>
    <col min="8465" max="8466" width="8" customWidth="1"/>
    <col min="8705" max="8705" width="1.7109375" customWidth="1"/>
    <col min="8706" max="8706" width="8.7109375" customWidth="1"/>
    <col min="8707" max="8717" width="7.28515625" customWidth="1"/>
    <col min="8718" max="8718" width="7.85546875" customWidth="1"/>
    <col min="8719" max="8720" width="8.140625" customWidth="1"/>
    <col min="8721" max="8722" width="8" customWidth="1"/>
    <col min="8961" max="8961" width="1.7109375" customWidth="1"/>
    <col min="8962" max="8962" width="8.7109375" customWidth="1"/>
    <col min="8963" max="8973" width="7.28515625" customWidth="1"/>
    <col min="8974" max="8974" width="7.85546875" customWidth="1"/>
    <col min="8975" max="8976" width="8.140625" customWidth="1"/>
    <col min="8977" max="8978" width="8" customWidth="1"/>
    <col min="9217" max="9217" width="1.7109375" customWidth="1"/>
    <col min="9218" max="9218" width="8.7109375" customWidth="1"/>
    <col min="9219" max="9229" width="7.28515625" customWidth="1"/>
    <col min="9230" max="9230" width="7.85546875" customWidth="1"/>
    <col min="9231" max="9232" width="8.140625" customWidth="1"/>
    <col min="9233" max="9234" width="8" customWidth="1"/>
    <col min="9473" max="9473" width="1.7109375" customWidth="1"/>
    <col min="9474" max="9474" width="8.7109375" customWidth="1"/>
    <col min="9475" max="9485" width="7.28515625" customWidth="1"/>
    <col min="9486" max="9486" width="7.85546875" customWidth="1"/>
    <col min="9487" max="9488" width="8.140625" customWidth="1"/>
    <col min="9489" max="9490" width="8" customWidth="1"/>
    <col min="9729" max="9729" width="1.7109375" customWidth="1"/>
    <col min="9730" max="9730" width="8.7109375" customWidth="1"/>
    <col min="9731" max="9741" width="7.28515625" customWidth="1"/>
    <col min="9742" max="9742" width="7.85546875" customWidth="1"/>
    <col min="9743" max="9744" width="8.140625" customWidth="1"/>
    <col min="9745" max="9746" width="8" customWidth="1"/>
    <col min="9985" max="9985" width="1.7109375" customWidth="1"/>
    <col min="9986" max="9986" width="8.7109375" customWidth="1"/>
    <col min="9987" max="9997" width="7.28515625" customWidth="1"/>
    <col min="9998" max="9998" width="7.85546875" customWidth="1"/>
    <col min="9999" max="10000" width="8.140625" customWidth="1"/>
    <col min="10001" max="10002" width="8" customWidth="1"/>
    <col min="10241" max="10241" width="1.7109375" customWidth="1"/>
    <col min="10242" max="10242" width="8.7109375" customWidth="1"/>
    <col min="10243" max="10253" width="7.28515625" customWidth="1"/>
    <col min="10254" max="10254" width="7.85546875" customWidth="1"/>
    <col min="10255" max="10256" width="8.140625" customWidth="1"/>
    <col min="10257" max="10258" width="8" customWidth="1"/>
    <col min="10497" max="10497" width="1.7109375" customWidth="1"/>
    <col min="10498" max="10498" width="8.7109375" customWidth="1"/>
    <col min="10499" max="10509" width="7.28515625" customWidth="1"/>
    <col min="10510" max="10510" width="7.85546875" customWidth="1"/>
    <col min="10511" max="10512" width="8.140625" customWidth="1"/>
    <col min="10513" max="10514" width="8" customWidth="1"/>
    <col min="10753" max="10753" width="1.7109375" customWidth="1"/>
    <col min="10754" max="10754" width="8.7109375" customWidth="1"/>
    <col min="10755" max="10765" width="7.28515625" customWidth="1"/>
    <col min="10766" max="10766" width="7.85546875" customWidth="1"/>
    <col min="10767" max="10768" width="8.140625" customWidth="1"/>
    <col min="10769" max="10770" width="8" customWidth="1"/>
    <col min="11009" max="11009" width="1.7109375" customWidth="1"/>
    <col min="11010" max="11010" width="8.7109375" customWidth="1"/>
    <col min="11011" max="11021" width="7.28515625" customWidth="1"/>
    <col min="11022" max="11022" width="7.85546875" customWidth="1"/>
    <col min="11023" max="11024" width="8.140625" customWidth="1"/>
    <col min="11025" max="11026" width="8" customWidth="1"/>
    <col min="11265" max="11265" width="1.7109375" customWidth="1"/>
    <col min="11266" max="11266" width="8.7109375" customWidth="1"/>
    <col min="11267" max="11277" width="7.28515625" customWidth="1"/>
    <col min="11278" max="11278" width="7.85546875" customWidth="1"/>
    <col min="11279" max="11280" width="8.140625" customWidth="1"/>
    <col min="11281" max="11282" width="8" customWidth="1"/>
    <col min="11521" max="11521" width="1.7109375" customWidth="1"/>
    <col min="11522" max="11522" width="8.7109375" customWidth="1"/>
    <col min="11523" max="11533" width="7.28515625" customWidth="1"/>
    <col min="11534" max="11534" width="7.85546875" customWidth="1"/>
    <col min="11535" max="11536" width="8.140625" customWidth="1"/>
    <col min="11537" max="11538" width="8" customWidth="1"/>
    <col min="11777" max="11777" width="1.7109375" customWidth="1"/>
    <col min="11778" max="11778" width="8.7109375" customWidth="1"/>
    <col min="11779" max="11789" width="7.28515625" customWidth="1"/>
    <col min="11790" max="11790" width="7.85546875" customWidth="1"/>
    <col min="11791" max="11792" width="8.140625" customWidth="1"/>
    <col min="11793" max="11794" width="8" customWidth="1"/>
    <col min="12033" max="12033" width="1.7109375" customWidth="1"/>
    <col min="12034" max="12034" width="8.7109375" customWidth="1"/>
    <col min="12035" max="12045" width="7.28515625" customWidth="1"/>
    <col min="12046" max="12046" width="7.85546875" customWidth="1"/>
    <col min="12047" max="12048" width="8.140625" customWidth="1"/>
    <col min="12049" max="12050" width="8" customWidth="1"/>
    <col min="12289" max="12289" width="1.7109375" customWidth="1"/>
    <col min="12290" max="12290" width="8.7109375" customWidth="1"/>
    <col min="12291" max="12301" width="7.28515625" customWidth="1"/>
    <col min="12302" max="12302" width="7.85546875" customWidth="1"/>
    <col min="12303" max="12304" width="8.140625" customWidth="1"/>
    <col min="12305" max="12306" width="8" customWidth="1"/>
    <col min="12545" max="12545" width="1.7109375" customWidth="1"/>
    <col min="12546" max="12546" width="8.7109375" customWidth="1"/>
    <col min="12547" max="12557" width="7.28515625" customWidth="1"/>
    <col min="12558" max="12558" width="7.85546875" customWidth="1"/>
    <col min="12559" max="12560" width="8.140625" customWidth="1"/>
    <col min="12561" max="12562" width="8" customWidth="1"/>
    <col min="12801" max="12801" width="1.7109375" customWidth="1"/>
    <col min="12802" max="12802" width="8.7109375" customWidth="1"/>
    <col min="12803" max="12813" width="7.28515625" customWidth="1"/>
    <col min="12814" max="12814" width="7.85546875" customWidth="1"/>
    <col min="12815" max="12816" width="8.140625" customWidth="1"/>
    <col min="12817" max="12818" width="8" customWidth="1"/>
    <col min="13057" max="13057" width="1.7109375" customWidth="1"/>
    <col min="13058" max="13058" width="8.7109375" customWidth="1"/>
    <col min="13059" max="13069" width="7.28515625" customWidth="1"/>
    <col min="13070" max="13070" width="7.85546875" customWidth="1"/>
    <col min="13071" max="13072" width="8.140625" customWidth="1"/>
    <col min="13073" max="13074" width="8" customWidth="1"/>
    <col min="13313" max="13313" width="1.7109375" customWidth="1"/>
    <col min="13314" max="13314" width="8.7109375" customWidth="1"/>
    <col min="13315" max="13325" width="7.28515625" customWidth="1"/>
    <col min="13326" max="13326" width="7.85546875" customWidth="1"/>
    <col min="13327" max="13328" width="8.140625" customWidth="1"/>
    <col min="13329" max="13330" width="8" customWidth="1"/>
    <col min="13569" max="13569" width="1.7109375" customWidth="1"/>
    <col min="13570" max="13570" width="8.7109375" customWidth="1"/>
    <col min="13571" max="13581" width="7.28515625" customWidth="1"/>
    <col min="13582" max="13582" width="7.85546875" customWidth="1"/>
    <col min="13583" max="13584" width="8.140625" customWidth="1"/>
    <col min="13585" max="13586" width="8" customWidth="1"/>
    <col min="13825" max="13825" width="1.7109375" customWidth="1"/>
    <col min="13826" max="13826" width="8.7109375" customWidth="1"/>
    <col min="13827" max="13837" width="7.28515625" customWidth="1"/>
    <col min="13838" max="13838" width="7.85546875" customWidth="1"/>
    <col min="13839" max="13840" width="8.140625" customWidth="1"/>
    <col min="13841" max="13842" width="8" customWidth="1"/>
    <col min="14081" max="14081" width="1.7109375" customWidth="1"/>
    <col min="14082" max="14082" width="8.7109375" customWidth="1"/>
    <col min="14083" max="14093" width="7.28515625" customWidth="1"/>
    <col min="14094" max="14094" width="7.85546875" customWidth="1"/>
    <col min="14095" max="14096" width="8.140625" customWidth="1"/>
    <col min="14097" max="14098" width="8" customWidth="1"/>
    <col min="14337" max="14337" width="1.7109375" customWidth="1"/>
    <col min="14338" max="14338" width="8.7109375" customWidth="1"/>
    <col min="14339" max="14349" width="7.28515625" customWidth="1"/>
    <col min="14350" max="14350" width="7.85546875" customWidth="1"/>
    <col min="14351" max="14352" width="8.140625" customWidth="1"/>
    <col min="14353" max="14354" width="8" customWidth="1"/>
    <col min="14593" max="14593" width="1.7109375" customWidth="1"/>
    <col min="14594" max="14594" width="8.7109375" customWidth="1"/>
    <col min="14595" max="14605" width="7.28515625" customWidth="1"/>
    <col min="14606" max="14606" width="7.85546875" customWidth="1"/>
    <col min="14607" max="14608" width="8.140625" customWidth="1"/>
    <col min="14609" max="14610" width="8" customWidth="1"/>
    <col min="14849" max="14849" width="1.7109375" customWidth="1"/>
    <col min="14850" max="14850" width="8.7109375" customWidth="1"/>
    <col min="14851" max="14861" width="7.28515625" customWidth="1"/>
    <col min="14862" max="14862" width="7.85546875" customWidth="1"/>
    <col min="14863" max="14864" width="8.140625" customWidth="1"/>
    <col min="14865" max="14866" width="8" customWidth="1"/>
    <col min="15105" max="15105" width="1.7109375" customWidth="1"/>
    <col min="15106" max="15106" width="8.7109375" customWidth="1"/>
    <col min="15107" max="15117" width="7.28515625" customWidth="1"/>
    <col min="15118" max="15118" width="7.85546875" customWidth="1"/>
    <col min="15119" max="15120" width="8.140625" customWidth="1"/>
    <col min="15121" max="15122" width="8" customWidth="1"/>
    <col min="15361" max="15361" width="1.7109375" customWidth="1"/>
    <col min="15362" max="15362" width="8.7109375" customWidth="1"/>
    <col min="15363" max="15373" width="7.28515625" customWidth="1"/>
    <col min="15374" max="15374" width="7.85546875" customWidth="1"/>
    <col min="15375" max="15376" width="8.140625" customWidth="1"/>
    <col min="15377" max="15378" width="8" customWidth="1"/>
    <col min="15617" max="15617" width="1.7109375" customWidth="1"/>
    <col min="15618" max="15618" width="8.7109375" customWidth="1"/>
    <col min="15619" max="15629" width="7.28515625" customWidth="1"/>
    <col min="15630" max="15630" width="7.85546875" customWidth="1"/>
    <col min="15631" max="15632" width="8.140625" customWidth="1"/>
    <col min="15633" max="15634" width="8" customWidth="1"/>
    <col min="15873" max="15873" width="1.7109375" customWidth="1"/>
    <col min="15874" max="15874" width="8.7109375" customWidth="1"/>
    <col min="15875" max="15885" width="7.28515625" customWidth="1"/>
    <col min="15886" max="15886" width="7.85546875" customWidth="1"/>
    <col min="15887" max="15888" width="8.140625" customWidth="1"/>
    <col min="15889" max="15890" width="8" customWidth="1"/>
    <col min="16129" max="16129" width="1.7109375" customWidth="1"/>
    <col min="16130" max="16130" width="8.7109375" customWidth="1"/>
    <col min="16131" max="16141" width="7.28515625" customWidth="1"/>
    <col min="16142" max="16142" width="7.85546875" customWidth="1"/>
    <col min="16143" max="16144" width="8.140625" customWidth="1"/>
    <col min="16145" max="16146" width="8" customWidth="1"/>
  </cols>
  <sheetData>
    <row r="1" spans="1:18" ht="15.75" hidden="1">
      <c r="A1" s="259"/>
      <c r="B1" s="380" t="str">
        <f>+B27</f>
        <v>UPS Worldwide Express FreightSM - Import</v>
      </c>
      <c r="C1" s="380"/>
      <c r="D1" s="380"/>
      <c r="E1" s="380"/>
      <c r="F1" s="380"/>
      <c r="G1" s="381"/>
      <c r="H1" s="381"/>
      <c r="I1" s="381"/>
      <c r="J1" s="381"/>
      <c r="K1" s="381"/>
      <c r="L1" s="381"/>
      <c r="M1" s="381"/>
      <c r="N1" s="381"/>
      <c r="O1" s="381"/>
      <c r="P1" s="381"/>
      <c r="Q1" s="381"/>
      <c r="R1" s="381"/>
    </row>
    <row r="2" spans="1:18" hidden="1">
      <c r="A2" s="381"/>
      <c r="B2" s="382" t="e">
        <f>CustName</f>
        <v>#REF!</v>
      </c>
      <c r="C2" s="383"/>
      <c r="D2" s="383"/>
      <c r="E2" s="383"/>
      <c r="F2" s="383"/>
      <c r="G2" s="381"/>
      <c r="H2" s="381"/>
      <c r="I2" s="381"/>
      <c r="J2" s="381"/>
      <c r="K2" s="381"/>
      <c r="L2" s="381"/>
      <c r="M2" s="381"/>
      <c r="N2" s="381"/>
      <c r="O2" s="381"/>
      <c r="P2" s="381"/>
      <c r="Q2" s="381"/>
      <c r="R2" s="381"/>
    </row>
    <row r="3" spans="1:18" hidden="1">
      <c r="A3" s="381"/>
      <c r="B3" s="381"/>
      <c r="C3" s="381"/>
      <c r="D3" s="381"/>
      <c r="E3" s="381"/>
      <c r="F3" s="381"/>
      <c r="G3" s="381"/>
      <c r="H3" s="381"/>
      <c r="I3" s="381"/>
      <c r="J3" s="381"/>
      <c r="K3" s="381"/>
      <c r="L3" s="381"/>
      <c r="M3" s="381"/>
      <c r="N3" s="381"/>
      <c r="O3" s="381"/>
      <c r="P3" s="381"/>
      <c r="Q3" s="381"/>
      <c r="R3" s="381"/>
    </row>
    <row r="4" spans="1:18" ht="14.25" hidden="1" customHeight="1">
      <c r="A4" s="384"/>
      <c r="B4" s="384"/>
      <c r="C4" s="787" t="s">
        <v>769</v>
      </c>
      <c r="D4" s="788"/>
      <c r="E4" s="788"/>
      <c r="F4" s="788"/>
      <c r="G4" s="788"/>
      <c r="H4" s="788"/>
      <c r="I4" s="788"/>
      <c r="J4" s="788"/>
      <c r="K4" s="788"/>
      <c r="L4" s="788"/>
      <c r="M4" s="788"/>
      <c r="N4" s="788"/>
      <c r="O4" s="788"/>
      <c r="P4" s="788"/>
      <c r="Q4" s="788"/>
      <c r="R4" s="788"/>
    </row>
    <row r="5" spans="1:18" hidden="1">
      <c r="A5" s="384"/>
      <c r="B5" s="384"/>
      <c r="C5" s="328"/>
      <c r="D5" s="329"/>
      <c r="E5" s="329"/>
      <c r="F5" s="329"/>
      <c r="G5" s="329"/>
      <c r="H5" s="329"/>
      <c r="I5" s="329"/>
      <c r="J5" s="329"/>
      <c r="K5" s="329"/>
      <c r="L5" s="329"/>
      <c r="M5" s="329"/>
      <c r="N5" s="329"/>
      <c r="O5" s="329"/>
      <c r="P5" s="329"/>
      <c r="Q5" s="329"/>
      <c r="R5" s="329"/>
    </row>
    <row r="6" spans="1:18" hidden="1">
      <c r="A6" s="384"/>
      <c r="B6" s="384"/>
      <c r="C6" s="331"/>
      <c r="D6" s="377"/>
      <c r="E6" s="377"/>
      <c r="F6" s="377" t="s">
        <v>607</v>
      </c>
      <c r="G6" s="377"/>
      <c r="H6" s="377" t="s">
        <v>631</v>
      </c>
      <c r="I6" s="377"/>
      <c r="J6" s="377" t="s">
        <v>608</v>
      </c>
      <c r="K6" s="377" t="s">
        <v>609</v>
      </c>
      <c r="L6" s="377"/>
      <c r="M6" s="377" t="s">
        <v>610</v>
      </c>
      <c r="N6" s="377"/>
      <c r="O6" s="377"/>
      <c r="P6" s="377"/>
      <c r="Q6" s="377" t="s">
        <v>607</v>
      </c>
      <c r="R6" s="377"/>
    </row>
    <row r="7" spans="1:18" hidden="1">
      <c r="A7" s="389"/>
      <c r="B7" s="384"/>
      <c r="C7" s="334" t="s">
        <v>613</v>
      </c>
      <c r="D7" s="335"/>
      <c r="E7" s="336" t="s">
        <v>614</v>
      </c>
      <c r="F7" s="336" t="s">
        <v>615</v>
      </c>
      <c r="G7" s="336" t="s">
        <v>616</v>
      </c>
      <c r="H7" s="336" t="s">
        <v>615</v>
      </c>
      <c r="I7" s="336"/>
      <c r="J7" s="336" t="s">
        <v>617</v>
      </c>
      <c r="K7" s="336" t="s">
        <v>618</v>
      </c>
      <c r="L7" s="336"/>
      <c r="M7" s="336" t="s">
        <v>619</v>
      </c>
      <c r="N7" s="336" t="s">
        <v>620</v>
      </c>
      <c r="O7" s="336" t="s">
        <v>723</v>
      </c>
      <c r="P7" s="336"/>
      <c r="Q7" s="336" t="s">
        <v>617</v>
      </c>
      <c r="R7" s="336"/>
    </row>
    <row r="8" spans="1:18" hidden="1">
      <c r="A8" s="818"/>
      <c r="B8" s="819"/>
      <c r="C8" s="340" t="s">
        <v>678</v>
      </c>
      <c r="D8" s="340" t="s">
        <v>679</v>
      </c>
      <c r="E8" s="341" t="s">
        <v>680</v>
      </c>
      <c r="F8" s="341" t="s">
        <v>681</v>
      </c>
      <c r="G8" s="340" t="s">
        <v>682</v>
      </c>
      <c r="H8" s="340" t="s">
        <v>683</v>
      </c>
      <c r="I8" s="340">
        <v>455</v>
      </c>
      <c r="J8" s="340" t="s">
        <v>684</v>
      </c>
      <c r="K8" s="340" t="s">
        <v>685</v>
      </c>
      <c r="L8" s="340">
        <v>458</v>
      </c>
      <c r="M8" s="340" t="s">
        <v>686</v>
      </c>
      <c r="N8" s="340" t="s">
        <v>687</v>
      </c>
      <c r="O8" s="340" t="s">
        <v>688</v>
      </c>
      <c r="P8" s="340" t="s">
        <v>689</v>
      </c>
      <c r="Q8" s="340" t="s">
        <v>690</v>
      </c>
      <c r="R8" s="340" t="s">
        <v>691</v>
      </c>
    </row>
    <row r="9" spans="1:18" hidden="1">
      <c r="A9" s="487" t="s">
        <v>730</v>
      </c>
      <c r="B9" s="488"/>
      <c r="C9" s="254">
        <f>+'Import Incentives'!D39</f>
        <v>0.1</v>
      </c>
      <c r="D9" s="254">
        <f>+'Import Incentives'!E39</f>
        <v>0.1</v>
      </c>
      <c r="E9" s="254">
        <f>+'Import Incentives'!F39</f>
        <v>0.1</v>
      </c>
      <c r="F9" s="254">
        <f>+'Import Incentives'!G39</f>
        <v>0.1</v>
      </c>
      <c r="G9" s="254">
        <f>+'Import Incentives'!H39</f>
        <v>0.1</v>
      </c>
      <c r="H9" s="254">
        <f>+'Import Incentives'!I39</f>
        <v>0.1</v>
      </c>
      <c r="I9" s="254">
        <f>+'Import Incentives'!J39</f>
        <v>0.1</v>
      </c>
      <c r="J9" s="254">
        <f>+'Import Incentives'!K39</f>
        <v>0.1</v>
      </c>
      <c r="K9" s="254">
        <f>+'Import Incentives'!L39</f>
        <v>0.1</v>
      </c>
      <c r="L9" s="254">
        <f>+'Import Incentives'!M39</f>
        <v>0.1</v>
      </c>
      <c r="M9" s="254">
        <f>+'Import Incentives'!N39</f>
        <v>0.1</v>
      </c>
      <c r="N9" s="254">
        <f>+'Import Incentives'!O39</f>
        <v>0.1</v>
      </c>
      <c r="O9" s="254">
        <f>+'Import Incentives'!P39</f>
        <v>0.1</v>
      </c>
      <c r="P9" s="254">
        <f>+'Import Incentives'!Q39</f>
        <v>0.1</v>
      </c>
      <c r="Q9" s="254">
        <f>+'Import Incentives'!R39</f>
        <v>0.1</v>
      </c>
      <c r="R9" s="254">
        <f>+'Import Incentives'!S39</f>
        <v>0.1</v>
      </c>
    </row>
    <row r="10" spans="1:18" hidden="1">
      <c r="A10" s="487" t="s">
        <v>731</v>
      </c>
      <c r="B10" s="488"/>
      <c r="C10" s="254">
        <f>+'Import Incentives'!D40</f>
        <v>0.1</v>
      </c>
      <c r="D10" s="254">
        <f>+'Import Incentives'!E40</f>
        <v>0.1</v>
      </c>
      <c r="E10" s="254">
        <f>+'Import Incentives'!F40</f>
        <v>0.1</v>
      </c>
      <c r="F10" s="254">
        <f>+'Import Incentives'!G40</f>
        <v>0.1</v>
      </c>
      <c r="G10" s="254">
        <f>+'Import Incentives'!H40</f>
        <v>0.1</v>
      </c>
      <c r="H10" s="254">
        <f>+'Import Incentives'!I40</f>
        <v>0.1</v>
      </c>
      <c r="I10" s="254">
        <f>+'Import Incentives'!J40</f>
        <v>0.1</v>
      </c>
      <c r="J10" s="254">
        <f>+'Import Incentives'!K40</f>
        <v>0.1</v>
      </c>
      <c r="K10" s="254">
        <f>+'Import Incentives'!L40</f>
        <v>0.1</v>
      </c>
      <c r="L10" s="254">
        <f>+'Import Incentives'!M40</f>
        <v>0.1</v>
      </c>
      <c r="M10" s="254">
        <f>+'Import Incentives'!N40</f>
        <v>0.1</v>
      </c>
      <c r="N10" s="254">
        <f>+'Import Incentives'!O40</f>
        <v>0.1</v>
      </c>
      <c r="O10" s="254">
        <f>+'Import Incentives'!P40</f>
        <v>0.1</v>
      </c>
      <c r="P10" s="254">
        <f>+'Import Incentives'!Q40</f>
        <v>0.1</v>
      </c>
      <c r="Q10" s="254">
        <f>+'Import Incentives'!R40</f>
        <v>0.1</v>
      </c>
      <c r="R10" s="254">
        <f>+'Import Incentives'!S40</f>
        <v>0.1</v>
      </c>
    </row>
    <row r="11" spans="1:18" hidden="1">
      <c r="A11" s="487" t="s">
        <v>651</v>
      </c>
      <c r="B11" s="488"/>
      <c r="C11" s="260">
        <f>+'Import Incentives'!D41</f>
        <v>1</v>
      </c>
      <c r="D11" s="260">
        <f>+'Import Incentives'!E41</f>
        <v>1</v>
      </c>
      <c r="E11" s="260">
        <f>+'Import Incentives'!F41</f>
        <v>1</v>
      </c>
      <c r="F11" s="260">
        <f>+'Import Incentives'!G41</f>
        <v>1</v>
      </c>
      <c r="G11" s="260">
        <f>+'Import Incentives'!H41</f>
        <v>1</v>
      </c>
      <c r="H11" s="260">
        <f>+'Import Incentives'!I41</f>
        <v>1</v>
      </c>
      <c r="I11" s="260">
        <f>+'Import Incentives'!J41</f>
        <v>1</v>
      </c>
      <c r="J11" s="260">
        <f>+'Import Incentives'!K41</f>
        <v>1</v>
      </c>
      <c r="K11" s="260">
        <f>+'Import Incentives'!L41</f>
        <v>1</v>
      </c>
      <c r="L11" s="260">
        <f>+'Import Incentives'!M41</f>
        <v>1</v>
      </c>
      <c r="M11" s="260">
        <f>+'Import Incentives'!N41</f>
        <v>1</v>
      </c>
      <c r="N11" s="260">
        <f>+'Import Incentives'!O41</f>
        <v>1</v>
      </c>
      <c r="O11" s="260">
        <f>+'Import Incentives'!P41</f>
        <v>1</v>
      </c>
      <c r="P11" s="260">
        <f>+'Import Incentives'!Q41</f>
        <v>1</v>
      </c>
      <c r="Q11" s="260">
        <f>+'Import Incentives'!R41</f>
        <v>1</v>
      </c>
      <c r="R11" s="260">
        <f>+'Import Incentives'!S41</f>
        <v>1</v>
      </c>
    </row>
    <row r="12" spans="1:18" hidden="1">
      <c r="A12" s="487" t="s">
        <v>652</v>
      </c>
      <c r="B12" s="488"/>
      <c r="C12" s="260">
        <f>+'Import Incentives'!D42</f>
        <v>1</v>
      </c>
      <c r="D12" s="260">
        <f>+'Import Incentives'!E42</f>
        <v>1</v>
      </c>
      <c r="E12" s="260">
        <f>+'Import Incentives'!F42</f>
        <v>1</v>
      </c>
      <c r="F12" s="260">
        <f>+'Import Incentives'!G42</f>
        <v>1</v>
      </c>
      <c r="G12" s="260">
        <f>+'Import Incentives'!H42</f>
        <v>1</v>
      </c>
      <c r="H12" s="260">
        <f>+'Import Incentives'!I42</f>
        <v>1</v>
      </c>
      <c r="I12" s="260">
        <f>+'Import Incentives'!J42</f>
        <v>1</v>
      </c>
      <c r="J12" s="260">
        <f>+'Import Incentives'!K42</f>
        <v>1</v>
      </c>
      <c r="K12" s="260">
        <f>+'Import Incentives'!L42</f>
        <v>1</v>
      </c>
      <c r="L12" s="260">
        <f>+'Import Incentives'!M42</f>
        <v>1</v>
      </c>
      <c r="M12" s="260">
        <f>+'Import Incentives'!N42</f>
        <v>1</v>
      </c>
      <c r="N12" s="260">
        <f>+'Import Incentives'!O42</f>
        <v>1</v>
      </c>
      <c r="O12" s="260">
        <f>+'Import Incentives'!P42</f>
        <v>1</v>
      </c>
      <c r="P12" s="260">
        <f>+'Import Incentives'!Q42</f>
        <v>1</v>
      </c>
      <c r="Q12" s="260">
        <f>+'Import Incentives'!R42</f>
        <v>1</v>
      </c>
      <c r="R12" s="260">
        <f>+'Import Incentives'!S42</f>
        <v>1</v>
      </c>
    </row>
    <row r="13" spans="1:18" ht="12" hidden="1" customHeight="1">
      <c r="A13" s="392"/>
      <c r="B13" s="393"/>
      <c r="C13" s="276"/>
      <c r="D13" s="259"/>
      <c r="E13" s="259"/>
      <c r="F13" s="259"/>
      <c r="G13" s="259"/>
      <c r="H13" s="259"/>
      <c r="I13" s="259"/>
      <c r="J13" s="259"/>
      <c r="K13" s="259"/>
      <c r="L13" s="259"/>
      <c r="M13" s="259"/>
      <c r="N13" s="259"/>
      <c r="O13" s="259"/>
      <c r="P13" s="259"/>
      <c r="Q13" s="259"/>
      <c r="R13" s="259"/>
    </row>
    <row r="14" spans="1:18" hidden="1">
      <c r="A14" s="818"/>
      <c r="B14" s="819"/>
      <c r="C14" s="340" t="s">
        <v>678</v>
      </c>
      <c r="D14" s="340" t="s">
        <v>679</v>
      </c>
      <c r="E14" s="341" t="s">
        <v>680</v>
      </c>
      <c r="F14" s="341" t="s">
        <v>681</v>
      </c>
      <c r="G14" s="340" t="s">
        <v>682</v>
      </c>
      <c r="H14" s="340" t="s">
        <v>683</v>
      </c>
      <c r="I14" s="340"/>
      <c r="J14" s="340" t="s">
        <v>684</v>
      </c>
      <c r="K14" s="340" t="s">
        <v>685</v>
      </c>
      <c r="L14" s="340"/>
      <c r="M14" s="340" t="s">
        <v>686</v>
      </c>
      <c r="N14" s="340" t="s">
        <v>687</v>
      </c>
      <c r="O14" s="340" t="s">
        <v>688</v>
      </c>
      <c r="P14" s="340" t="s">
        <v>689</v>
      </c>
      <c r="Q14" s="340" t="s">
        <v>690</v>
      </c>
      <c r="R14" s="340" t="s">
        <v>691</v>
      </c>
    </row>
    <row r="15" spans="1:18" hidden="1">
      <c r="A15" s="487" t="s">
        <v>730</v>
      </c>
      <c r="B15" s="488"/>
      <c r="C15" s="254"/>
      <c r="D15" s="254"/>
      <c r="E15" s="254"/>
      <c r="F15" s="254"/>
      <c r="G15" s="254"/>
      <c r="H15" s="254"/>
      <c r="I15" s="254"/>
      <c r="J15" s="254"/>
      <c r="K15" s="254"/>
      <c r="L15" s="254"/>
      <c r="M15" s="254"/>
      <c r="N15" s="254"/>
      <c r="O15" s="254"/>
      <c r="P15" s="254"/>
      <c r="Q15" s="254"/>
      <c r="R15" s="254"/>
    </row>
    <row r="16" spans="1:18" hidden="1">
      <c r="A16" s="487" t="s">
        <v>731</v>
      </c>
      <c r="B16" s="488"/>
      <c r="C16" s="254"/>
      <c r="D16" s="254"/>
      <c r="E16" s="254"/>
      <c r="F16" s="254"/>
      <c r="G16" s="254"/>
      <c r="H16" s="254"/>
      <c r="I16" s="254"/>
      <c r="J16" s="254"/>
      <c r="K16" s="254"/>
      <c r="L16" s="254"/>
      <c r="M16" s="254"/>
      <c r="N16" s="254"/>
      <c r="O16" s="254"/>
      <c r="P16" s="254"/>
      <c r="Q16" s="254"/>
      <c r="R16" s="254"/>
    </row>
    <row r="17" spans="1:21" hidden="1">
      <c r="A17" s="487" t="s">
        <v>651</v>
      </c>
      <c r="B17" s="488"/>
      <c r="C17" s="397"/>
      <c r="D17" s="397"/>
      <c r="E17" s="397"/>
      <c r="F17" s="397"/>
      <c r="G17" s="397"/>
      <c r="H17" s="397"/>
      <c r="I17" s="397"/>
      <c r="J17" s="397"/>
      <c r="K17" s="397"/>
      <c r="L17" s="397"/>
      <c r="M17" s="397"/>
      <c r="N17" s="397"/>
      <c r="O17" s="397"/>
      <c r="P17" s="397"/>
      <c r="Q17" s="397"/>
      <c r="R17" s="397"/>
      <c r="S17" s="299"/>
      <c r="T17" s="299"/>
    </row>
    <row r="18" spans="1:21" hidden="1">
      <c r="A18" s="381"/>
      <c r="B18" s="381"/>
      <c r="C18" s="381"/>
      <c r="D18" s="381"/>
      <c r="E18" s="381"/>
      <c r="F18" s="381"/>
      <c r="G18" s="381"/>
      <c r="H18" s="381"/>
      <c r="I18" s="381"/>
      <c r="J18" s="381"/>
      <c r="K18" s="381"/>
      <c r="L18" s="381"/>
      <c r="M18" s="381"/>
      <c r="N18" s="381"/>
      <c r="O18" s="381"/>
      <c r="P18" s="381"/>
      <c r="Q18" s="381"/>
      <c r="R18" s="381"/>
      <c r="S18" s="299"/>
      <c r="T18" s="299"/>
    </row>
    <row r="19" spans="1:21" hidden="1">
      <c r="A19" s="381"/>
      <c r="B19" s="381"/>
      <c r="C19" s="381"/>
      <c r="D19" s="381"/>
      <c r="E19" s="381"/>
      <c r="F19" s="381"/>
      <c r="G19" s="381"/>
      <c r="H19" s="381"/>
      <c r="I19" s="381"/>
      <c r="J19" s="381"/>
      <c r="K19" s="381"/>
      <c r="L19" s="381"/>
      <c r="M19" s="381"/>
      <c r="N19" s="381"/>
      <c r="O19" s="381"/>
      <c r="P19" s="381"/>
      <c r="Q19" s="381"/>
      <c r="R19" s="381"/>
      <c r="S19" s="299"/>
      <c r="T19" s="299"/>
    </row>
    <row r="20" spans="1:21" hidden="1">
      <c r="A20" s="381"/>
      <c r="B20" s="381"/>
      <c r="C20" s="381"/>
      <c r="D20" s="381"/>
      <c r="E20" s="381"/>
      <c r="F20" s="381"/>
      <c r="G20" s="381"/>
      <c r="H20" s="381"/>
      <c r="I20" s="381"/>
      <c r="J20" s="381"/>
      <c r="K20" s="381"/>
      <c r="L20" s="381"/>
      <c r="M20" s="381"/>
      <c r="N20" s="381"/>
      <c r="O20" s="381"/>
      <c r="P20" s="381"/>
      <c r="Q20" s="381"/>
      <c r="R20" s="381"/>
      <c r="S20" s="299"/>
      <c r="T20" s="299"/>
    </row>
    <row r="21" spans="1:21" hidden="1">
      <c r="A21" s="381"/>
      <c r="B21" s="381"/>
      <c r="C21" s="381"/>
      <c r="D21" s="381"/>
      <c r="E21" s="381"/>
      <c r="F21" s="381"/>
      <c r="G21" s="381"/>
      <c r="H21" s="381"/>
      <c r="I21" s="381"/>
      <c r="J21" s="381"/>
      <c r="K21" s="381"/>
      <c r="L21" s="381"/>
      <c r="M21" s="381"/>
      <c r="N21" s="381"/>
      <c r="O21" s="381"/>
      <c r="P21" s="381"/>
      <c r="Q21" s="381"/>
      <c r="R21" s="381"/>
      <c r="S21" s="299"/>
      <c r="T21" s="299"/>
    </row>
    <row r="22" spans="1:21" hidden="1">
      <c r="A22" s="381"/>
      <c r="B22" s="381"/>
      <c r="C22" s="381"/>
      <c r="D22" s="381"/>
      <c r="E22" s="381"/>
      <c r="F22" s="381"/>
      <c r="G22" s="381"/>
      <c r="H22" s="381"/>
      <c r="I22" s="381"/>
      <c r="J22" s="381"/>
      <c r="K22" s="381"/>
      <c r="L22" s="381"/>
      <c r="M22" s="381"/>
      <c r="N22" s="381"/>
      <c r="O22" s="381"/>
      <c r="P22" s="381"/>
      <c r="Q22" s="381"/>
      <c r="R22" s="381"/>
      <c r="S22" s="299"/>
      <c r="T22" s="299"/>
    </row>
    <row r="23" spans="1:21" hidden="1">
      <c r="A23" s="381"/>
      <c r="B23" s="381"/>
      <c r="C23" s="381"/>
      <c r="D23" s="381"/>
      <c r="E23" s="381"/>
      <c r="F23" s="381"/>
      <c r="G23" s="381"/>
      <c r="H23" s="259"/>
      <c r="I23" s="259"/>
      <c r="J23" s="381"/>
      <c r="K23" s="381"/>
      <c r="L23" s="381"/>
      <c r="M23" s="381"/>
      <c r="N23" s="381"/>
      <c r="O23" s="381"/>
      <c r="P23" s="381"/>
      <c r="Q23" s="381"/>
      <c r="R23" s="381"/>
      <c r="S23" s="299"/>
      <c r="T23" s="299"/>
    </row>
    <row r="24" spans="1:21" hidden="1">
      <c r="A24" s="381"/>
      <c r="B24" s="381"/>
      <c r="C24" s="381"/>
      <c r="D24" s="381"/>
      <c r="E24" s="381"/>
      <c r="F24" s="381"/>
      <c r="G24" s="381"/>
      <c r="H24" s="381"/>
      <c r="I24" s="381"/>
      <c r="J24" s="381"/>
      <c r="K24" s="381"/>
      <c r="L24" s="381"/>
      <c r="M24" s="381"/>
      <c r="N24" s="381"/>
      <c r="O24" s="381"/>
      <c r="P24" s="381"/>
      <c r="Q24" s="381"/>
      <c r="R24" s="381"/>
      <c r="S24" s="299"/>
      <c r="T24" s="299"/>
    </row>
    <row r="25" spans="1:21" hidden="1">
      <c r="A25" s="398"/>
      <c r="B25" s="381"/>
      <c r="C25" s="381"/>
      <c r="D25" s="381"/>
      <c r="E25" s="381"/>
      <c r="F25" s="381"/>
      <c r="G25" s="399"/>
      <c r="H25" s="399"/>
      <c r="I25" s="399"/>
      <c r="J25" s="399"/>
      <c r="K25" s="399"/>
      <c r="L25" s="399"/>
      <c r="M25" s="399"/>
      <c r="N25" s="399"/>
      <c r="O25" s="399"/>
      <c r="P25" s="399"/>
      <c r="Q25" s="399"/>
      <c r="R25" s="399"/>
      <c r="S25" s="299"/>
      <c r="T25" s="299"/>
    </row>
    <row r="26" spans="1:21" ht="15.75">
      <c r="A26" s="299"/>
      <c r="B26" s="400" t="s">
        <v>800</v>
      </c>
      <c r="C26" s="381"/>
      <c r="D26" s="381"/>
      <c r="E26" s="381"/>
      <c r="F26" s="381"/>
      <c r="G26" s="381"/>
      <c r="H26" s="381"/>
      <c r="I26" s="381"/>
      <c r="J26" s="381"/>
      <c r="K26" s="381"/>
      <c r="L26" s="381"/>
      <c r="M26" s="381"/>
      <c r="N26" s="381"/>
      <c r="O26" s="299"/>
      <c r="P26" s="494"/>
      <c r="Q26" s="494" t="s">
        <v>708</v>
      </c>
      <c r="R26" s="494"/>
      <c r="S26" s="299"/>
      <c r="T26" s="299"/>
      <c r="U26" s="694" t="s">
        <v>802</v>
      </c>
    </row>
    <row r="27" spans="1:21" ht="15.75">
      <c r="A27" s="299"/>
      <c r="B27" s="380" t="s">
        <v>774</v>
      </c>
      <c r="C27" s="381"/>
      <c r="D27" s="381"/>
      <c r="E27" s="381"/>
      <c r="F27" s="381"/>
      <c r="G27" s="381"/>
      <c r="H27" s="381"/>
      <c r="I27" s="381"/>
      <c r="J27" s="381"/>
      <c r="K27" s="381"/>
      <c r="L27" s="381"/>
      <c r="M27" s="381"/>
      <c r="N27" s="381"/>
      <c r="O27" s="381"/>
      <c r="P27" s="381"/>
      <c r="Q27" s="381"/>
      <c r="R27" s="381"/>
      <c r="S27" s="299"/>
      <c r="T27" s="299"/>
    </row>
    <row r="28" spans="1:21" ht="11.1" customHeight="1">
      <c r="A28" s="381"/>
      <c r="B28" s="381"/>
      <c r="C28" s="381"/>
      <c r="D28" s="381"/>
      <c r="E28" s="381"/>
      <c r="F28" s="381"/>
      <c r="G28" s="381"/>
      <c r="H28" s="381"/>
      <c r="I28" s="381"/>
      <c r="J28" s="381"/>
      <c r="K28" s="381"/>
      <c r="L28" s="381"/>
      <c r="M28" s="381"/>
      <c r="N28" s="381"/>
      <c r="O28" s="381"/>
      <c r="P28" s="381"/>
      <c r="Q28" s="381"/>
      <c r="R28" s="381"/>
      <c r="S28" s="299"/>
      <c r="T28" s="299"/>
    </row>
    <row r="29" spans="1:21" ht="27" customHeight="1">
      <c r="A29" s="523"/>
      <c r="B29" s="812" t="str">
        <f>"The rates shown are for shipments to the United States, billed to a U.S. UPS account number. "</f>
        <v xml:space="preserve">The rates shown are for shipments to the United States, billed to a U.S. UPS account number. </v>
      </c>
      <c r="C29" s="812"/>
      <c r="D29" s="812"/>
      <c r="E29" s="812"/>
      <c r="F29" s="812"/>
      <c r="G29" s="812"/>
      <c r="H29" s="812"/>
      <c r="I29" s="812"/>
      <c r="J29" s="812"/>
      <c r="K29" s="812"/>
      <c r="L29" s="812"/>
      <c r="M29" s="812"/>
      <c r="N29" s="812"/>
      <c r="O29" s="812"/>
      <c r="P29" s="812"/>
      <c r="Q29" s="812"/>
      <c r="R29" s="812"/>
      <c r="S29" s="647"/>
      <c r="T29" s="647"/>
    </row>
    <row r="30" spans="1:21" ht="11.1" customHeight="1">
      <c r="A30" s="381"/>
      <c r="B30" s="403"/>
      <c r="C30" s="403"/>
      <c r="D30" s="403"/>
      <c r="E30" s="403"/>
      <c r="F30" s="403"/>
      <c r="G30" s="403"/>
      <c r="H30" s="403"/>
      <c r="I30" s="403"/>
      <c r="J30" s="403"/>
      <c r="K30" s="403"/>
      <c r="L30" s="403"/>
      <c r="M30" s="403"/>
      <c r="N30" s="403"/>
      <c r="O30" s="403"/>
      <c r="P30" s="403"/>
      <c r="Q30" s="403"/>
      <c r="R30" s="403"/>
      <c r="S30" s="299"/>
      <c r="T30" s="299"/>
    </row>
    <row r="31" spans="1:21" ht="8.25" customHeight="1">
      <c r="A31" s="381"/>
      <c r="B31" s="381"/>
      <c r="C31" s="381"/>
      <c r="D31" s="381"/>
      <c r="E31" s="381"/>
      <c r="F31" s="381"/>
      <c r="G31" s="381"/>
      <c r="H31" s="381"/>
      <c r="I31" s="381"/>
      <c r="J31" s="381"/>
      <c r="K31" s="381"/>
      <c r="L31" s="381"/>
      <c r="M31" s="381"/>
      <c r="N31" s="381"/>
      <c r="O31" s="381"/>
      <c r="P31" s="381"/>
      <c r="Q31" s="381"/>
      <c r="R31" s="381"/>
      <c r="S31" s="299"/>
      <c r="T31" s="299"/>
    </row>
    <row r="32" spans="1:21">
      <c r="A32" s="438"/>
      <c r="B32" s="381"/>
      <c r="C32" s="381"/>
      <c r="D32" s="381"/>
      <c r="E32" s="381"/>
      <c r="F32" s="381"/>
      <c r="G32" s="381"/>
      <c r="H32" s="381"/>
      <c r="I32" s="381"/>
      <c r="J32" s="381"/>
      <c r="K32" s="381"/>
      <c r="L32" s="381"/>
      <c r="M32" s="381"/>
      <c r="N32" s="381"/>
      <c r="O32" s="381"/>
      <c r="P32" s="381"/>
      <c r="Q32" s="381"/>
      <c r="R32" s="381"/>
      <c r="S32" s="299"/>
      <c r="T32" s="299"/>
    </row>
    <row r="33" spans="1:18" ht="12.75" customHeight="1">
      <c r="A33" s="381"/>
      <c r="B33" s="381"/>
      <c r="C33" s="405"/>
      <c r="D33" s="439"/>
      <c r="E33" s="381"/>
      <c r="F33" s="405"/>
      <c r="G33" s="381"/>
      <c r="H33" s="381"/>
      <c r="I33" s="381"/>
      <c r="J33" s="381"/>
      <c r="K33" s="381"/>
      <c r="L33" s="381"/>
      <c r="M33" s="381"/>
      <c r="N33" s="381"/>
      <c r="O33" s="381"/>
      <c r="P33" s="381"/>
      <c r="Q33" s="381"/>
      <c r="R33" s="381"/>
    </row>
    <row r="34" spans="1:18" ht="6" customHeight="1">
      <c r="A34" s="381"/>
      <c r="B34" s="453"/>
      <c r="C34" s="454"/>
      <c r="D34" s="454"/>
      <c r="E34" s="454"/>
      <c r="F34" s="454"/>
      <c r="G34" s="454"/>
      <c r="H34" s="454"/>
      <c r="I34" s="454"/>
      <c r="J34" s="454"/>
      <c r="K34" s="454"/>
      <c r="L34" s="454"/>
      <c r="M34" s="454"/>
      <c r="N34" s="454"/>
      <c r="O34" s="454"/>
      <c r="P34" s="454"/>
      <c r="Q34" s="454"/>
      <c r="R34" s="454"/>
    </row>
    <row r="35" spans="1:18">
      <c r="A35" s="381"/>
      <c r="B35" s="461" t="s">
        <v>775</v>
      </c>
      <c r="C35" s="381"/>
      <c r="D35" s="381"/>
      <c r="E35" s="381"/>
      <c r="F35" s="381"/>
      <c r="G35" s="381"/>
      <c r="H35" s="381"/>
      <c r="I35" s="381"/>
      <c r="J35" s="381"/>
      <c r="K35" s="381"/>
      <c r="L35" s="381"/>
      <c r="M35" s="381"/>
      <c r="N35" s="381"/>
      <c r="O35" s="381"/>
      <c r="P35" s="381"/>
      <c r="Q35" s="381"/>
      <c r="R35" s="381"/>
    </row>
    <row r="36" spans="1:18" ht="15.75" thickBot="1">
      <c r="A36" s="381"/>
      <c r="B36" s="461" t="s">
        <v>729</v>
      </c>
      <c r="C36" s="381"/>
      <c r="D36" s="381"/>
      <c r="E36" s="381"/>
      <c r="F36" s="381"/>
      <c r="G36" s="381"/>
      <c r="H36" s="381"/>
      <c r="I36" s="381"/>
      <c r="J36" s="381"/>
      <c r="K36" s="381"/>
      <c r="L36" s="381"/>
      <c r="M36" s="381"/>
      <c r="N36" s="381"/>
      <c r="O36" s="381"/>
      <c r="P36" s="381"/>
      <c r="Q36" s="381"/>
      <c r="R36" s="381"/>
    </row>
    <row r="37" spans="1:18" ht="15.75" thickBot="1">
      <c r="A37" s="381"/>
      <c r="B37" s="440"/>
      <c r="C37" s="815" t="s">
        <v>5</v>
      </c>
      <c r="D37" s="816"/>
      <c r="E37" s="816"/>
      <c r="F37" s="816"/>
      <c r="G37" s="816"/>
      <c r="H37" s="816"/>
      <c r="I37" s="816"/>
      <c r="J37" s="816"/>
      <c r="K37" s="816"/>
      <c r="L37" s="816"/>
      <c r="M37" s="816"/>
      <c r="N37" s="816"/>
      <c r="O37" s="816"/>
      <c r="P37" s="816"/>
      <c r="Q37" s="816"/>
      <c r="R37" s="817"/>
    </row>
    <row r="38" spans="1:18" ht="15.75" thickBot="1">
      <c r="A38" s="381"/>
      <c r="B38" s="495" t="s">
        <v>715</v>
      </c>
      <c r="C38" s="627" t="s">
        <v>678</v>
      </c>
      <c r="D38" s="412" t="s">
        <v>679</v>
      </c>
      <c r="E38" s="413" t="s">
        <v>680</v>
      </c>
      <c r="F38" s="412" t="s">
        <v>681</v>
      </c>
      <c r="G38" s="413" t="s">
        <v>682</v>
      </c>
      <c r="H38" s="412" t="s">
        <v>683</v>
      </c>
      <c r="I38" s="413">
        <v>455</v>
      </c>
      <c r="J38" s="412" t="s">
        <v>684</v>
      </c>
      <c r="K38" s="413" t="s">
        <v>685</v>
      </c>
      <c r="L38" s="412">
        <v>458</v>
      </c>
      <c r="M38" s="413" t="s">
        <v>686</v>
      </c>
      <c r="N38" s="412" t="s">
        <v>687</v>
      </c>
      <c r="O38" s="413" t="s">
        <v>688</v>
      </c>
      <c r="P38" s="412" t="s">
        <v>689</v>
      </c>
      <c r="Q38" s="413" t="s">
        <v>690</v>
      </c>
      <c r="R38" s="628" t="s">
        <v>691</v>
      </c>
    </row>
    <row r="39" spans="1:18" ht="11.25" customHeight="1">
      <c r="A39" s="381"/>
      <c r="B39" s="497" t="s">
        <v>730</v>
      </c>
      <c r="C39" s="462">
        <f>+C144*(1-C$9)</f>
        <v>6.165</v>
      </c>
      <c r="D39" s="463">
        <f t="shared" ref="D39:R39" si="0">+D144*(1-D$9)</f>
        <v>5.9039999999999999</v>
      </c>
      <c r="E39" s="464">
        <f t="shared" si="0"/>
        <v>10.827</v>
      </c>
      <c r="F39" s="463">
        <f t="shared" si="0"/>
        <v>11.322000000000001</v>
      </c>
      <c r="G39" s="464">
        <f t="shared" si="0"/>
        <v>13.329000000000001</v>
      </c>
      <c r="H39" s="463">
        <f t="shared" si="0"/>
        <v>14.796000000000001</v>
      </c>
      <c r="I39" s="464">
        <f>+I144*(1-I$9)</f>
        <v>23.526</v>
      </c>
      <c r="J39" s="463">
        <f t="shared" si="0"/>
        <v>12.564000000000002</v>
      </c>
      <c r="K39" s="464">
        <f t="shared" si="0"/>
        <v>14.769</v>
      </c>
      <c r="L39" s="463">
        <f>+L144*(1-L$9)</f>
        <v>22.86</v>
      </c>
      <c r="M39" s="464">
        <f t="shared" si="0"/>
        <v>12.06</v>
      </c>
      <c r="N39" s="463">
        <f t="shared" si="0"/>
        <v>13.382999999999999</v>
      </c>
      <c r="O39" s="464">
        <f t="shared" si="0"/>
        <v>14.327999999999999</v>
      </c>
      <c r="P39" s="463">
        <f t="shared" si="0"/>
        <v>12.06</v>
      </c>
      <c r="Q39" s="464">
        <f t="shared" si="0"/>
        <v>11.061</v>
      </c>
      <c r="R39" s="638">
        <f t="shared" si="0"/>
        <v>11.826000000000001</v>
      </c>
    </row>
    <row r="40" spans="1:18" ht="11.25" customHeight="1">
      <c r="A40" s="381"/>
      <c r="B40" s="497" t="s">
        <v>731</v>
      </c>
      <c r="C40" s="499">
        <f>+C145*(1-C$10)</f>
        <v>5.859</v>
      </c>
      <c r="D40" s="472">
        <f t="shared" ref="D40:R40" si="1">+D145*(1-D$10)</f>
        <v>5.6880000000000006</v>
      </c>
      <c r="E40" s="473">
        <f t="shared" si="1"/>
        <v>10.431000000000001</v>
      </c>
      <c r="F40" s="472">
        <f t="shared" si="1"/>
        <v>10.898999999999999</v>
      </c>
      <c r="G40" s="473">
        <f t="shared" si="1"/>
        <v>12.843</v>
      </c>
      <c r="H40" s="472">
        <f t="shared" si="1"/>
        <v>14.238000000000001</v>
      </c>
      <c r="I40" s="473">
        <f>+I145*(1-I$10)</f>
        <v>22.122</v>
      </c>
      <c r="J40" s="472">
        <f t="shared" si="1"/>
        <v>12.222</v>
      </c>
      <c r="K40" s="473">
        <f t="shared" si="1"/>
        <v>13.607999999999999</v>
      </c>
      <c r="L40" s="472">
        <f>+L145*(1-L$10)</f>
        <v>21.528000000000002</v>
      </c>
      <c r="M40" s="473">
        <f t="shared" si="1"/>
        <v>11.592000000000001</v>
      </c>
      <c r="N40" s="472">
        <f t="shared" si="1"/>
        <v>12.996</v>
      </c>
      <c r="O40" s="473">
        <f t="shared" si="1"/>
        <v>13.599</v>
      </c>
      <c r="P40" s="472">
        <f t="shared" si="1"/>
        <v>11.619</v>
      </c>
      <c r="Q40" s="473">
        <f t="shared" si="1"/>
        <v>10.638</v>
      </c>
      <c r="R40" s="648">
        <f t="shared" si="1"/>
        <v>11.366999999999999</v>
      </c>
    </row>
    <row r="41" spans="1:18" ht="11.25" customHeight="1" thickBot="1">
      <c r="A41" s="381"/>
      <c r="B41" s="501" t="s">
        <v>716</v>
      </c>
      <c r="C41" s="467">
        <f>+C146*(1-C$11)</f>
        <v>0</v>
      </c>
      <c r="D41" s="468">
        <f t="shared" ref="D41:R41" si="2">+D146*(1-D$11)</f>
        <v>0</v>
      </c>
      <c r="E41" s="469">
        <f t="shared" si="2"/>
        <v>0</v>
      </c>
      <c r="F41" s="468">
        <f t="shared" si="2"/>
        <v>0</v>
      </c>
      <c r="G41" s="469">
        <f t="shared" si="2"/>
        <v>0</v>
      </c>
      <c r="H41" s="468">
        <f t="shared" si="2"/>
        <v>0</v>
      </c>
      <c r="I41" s="469">
        <f t="shared" si="2"/>
        <v>0</v>
      </c>
      <c r="J41" s="468">
        <f t="shared" si="2"/>
        <v>0</v>
      </c>
      <c r="K41" s="469">
        <f t="shared" si="2"/>
        <v>0</v>
      </c>
      <c r="L41" s="468">
        <f>+L146*(1-L$11)</f>
        <v>0</v>
      </c>
      <c r="M41" s="469">
        <f t="shared" si="2"/>
        <v>0</v>
      </c>
      <c r="N41" s="468">
        <f t="shared" si="2"/>
        <v>0</v>
      </c>
      <c r="O41" s="469">
        <f t="shared" si="2"/>
        <v>0</v>
      </c>
      <c r="P41" s="468">
        <f t="shared" si="2"/>
        <v>0</v>
      </c>
      <c r="Q41" s="469">
        <f t="shared" si="2"/>
        <v>0</v>
      </c>
      <c r="R41" s="600">
        <f t="shared" si="2"/>
        <v>0</v>
      </c>
    </row>
    <row r="42" spans="1:18">
      <c r="A42" s="381"/>
      <c r="B42" s="381"/>
      <c r="C42" s="381"/>
      <c r="D42" s="381"/>
      <c r="E42" s="381"/>
      <c r="F42" s="381"/>
      <c r="G42" s="381"/>
      <c r="H42" s="381"/>
      <c r="I42" s="381"/>
      <c r="J42" s="381"/>
      <c r="K42" s="381"/>
      <c r="L42" s="381"/>
      <c r="M42" s="381"/>
      <c r="N42" s="381"/>
      <c r="O42" s="381"/>
      <c r="P42" s="381"/>
      <c r="Q42" s="381"/>
      <c r="R42" s="381"/>
    </row>
    <row r="43" spans="1:18">
      <c r="A43" s="381"/>
      <c r="B43" s="381"/>
      <c r="C43" s="381"/>
      <c r="D43" s="381"/>
      <c r="E43" s="381"/>
      <c r="F43" s="381"/>
      <c r="G43" s="381"/>
      <c r="H43" s="381"/>
      <c r="I43" s="381"/>
      <c r="J43" s="381"/>
      <c r="K43" s="381"/>
      <c r="L43" s="381"/>
      <c r="M43" s="381"/>
      <c r="N43" s="381"/>
      <c r="O43" s="381"/>
      <c r="P43" s="381"/>
      <c r="Q43" s="381"/>
      <c r="R43" s="381"/>
    </row>
    <row r="44" spans="1:18" ht="15.75" thickBot="1">
      <c r="A44" s="381"/>
      <c r="B44" s="404" t="s">
        <v>732</v>
      </c>
      <c r="C44" s="381"/>
      <c r="D44" s="381"/>
      <c r="E44" s="381"/>
      <c r="F44" s="381"/>
      <c r="G44" s="381"/>
      <c r="H44" s="381"/>
      <c r="I44" s="381"/>
      <c r="J44" s="381"/>
      <c r="K44" s="381"/>
      <c r="L44" s="381"/>
      <c r="M44" s="381"/>
      <c r="N44" s="381"/>
      <c r="O44" s="381"/>
      <c r="P44" s="381"/>
      <c r="Q44" s="381"/>
      <c r="R44" s="381"/>
    </row>
    <row r="45" spans="1:18" ht="15.75" thickBot="1">
      <c r="A45" s="381"/>
      <c r="B45" s="440"/>
      <c r="C45" s="815"/>
      <c r="D45" s="816"/>
      <c r="E45" s="816"/>
      <c r="F45" s="816"/>
      <c r="G45" s="816"/>
      <c r="H45" s="816"/>
      <c r="I45" s="816"/>
      <c r="J45" s="816"/>
      <c r="K45" s="816"/>
      <c r="L45" s="816"/>
      <c r="M45" s="816"/>
      <c r="N45" s="816"/>
      <c r="O45" s="816"/>
      <c r="P45" s="816"/>
      <c r="Q45" s="816"/>
      <c r="R45" s="817"/>
    </row>
    <row r="46" spans="1:18" ht="15.75" thickBot="1">
      <c r="A46" s="381"/>
      <c r="B46" s="495" t="s">
        <v>715</v>
      </c>
      <c r="C46" s="627" t="s">
        <v>678</v>
      </c>
      <c r="D46" s="412" t="s">
        <v>679</v>
      </c>
      <c r="E46" s="413" t="s">
        <v>680</v>
      </c>
      <c r="F46" s="412" t="s">
        <v>681</v>
      </c>
      <c r="G46" s="413" t="s">
        <v>682</v>
      </c>
      <c r="H46" s="412" t="s">
        <v>683</v>
      </c>
      <c r="I46" s="413">
        <v>455</v>
      </c>
      <c r="J46" s="412" t="s">
        <v>684</v>
      </c>
      <c r="K46" s="413" t="s">
        <v>685</v>
      </c>
      <c r="L46" s="412">
        <v>458</v>
      </c>
      <c r="M46" s="413" t="s">
        <v>686</v>
      </c>
      <c r="N46" s="412" t="s">
        <v>687</v>
      </c>
      <c r="O46" s="413" t="s">
        <v>688</v>
      </c>
      <c r="P46" s="412" t="s">
        <v>689</v>
      </c>
      <c r="Q46" s="413" t="s">
        <v>690</v>
      </c>
      <c r="R46" s="628" t="s">
        <v>691</v>
      </c>
    </row>
    <row r="47" spans="1:18">
      <c r="A47" s="381"/>
      <c r="B47" s="497" t="s">
        <v>730</v>
      </c>
      <c r="C47" s="462">
        <f>+C152*(1-C$9)</f>
        <v>5.9129999999999994</v>
      </c>
      <c r="D47" s="463">
        <f t="shared" ref="D47:R47" si="3">+D152*(1-D$9)</f>
        <v>5.4809999999999999</v>
      </c>
      <c r="E47" s="464">
        <f t="shared" si="3"/>
        <v>10.125</v>
      </c>
      <c r="F47" s="463">
        <f t="shared" si="3"/>
        <v>10.287000000000001</v>
      </c>
      <c r="G47" s="464">
        <f t="shared" si="3"/>
        <v>12.69</v>
      </c>
      <c r="H47" s="463">
        <f t="shared" si="3"/>
        <v>13.751999999999999</v>
      </c>
      <c r="I47" s="464">
        <f>+I152*(1-I$9)</f>
        <v>21.96</v>
      </c>
      <c r="J47" s="463">
        <f t="shared" si="3"/>
        <v>11.654999999999999</v>
      </c>
      <c r="K47" s="464">
        <f t="shared" si="3"/>
        <v>14.094000000000001</v>
      </c>
      <c r="L47" s="463">
        <f>+L152*(1-L$9)</f>
        <v>21.366</v>
      </c>
      <c r="M47" s="464">
        <f t="shared" si="3"/>
        <v>11.259</v>
      </c>
      <c r="N47" s="463">
        <f t="shared" si="3"/>
        <v>12.123000000000001</v>
      </c>
      <c r="O47" s="464">
        <f t="shared" si="3"/>
        <v>13.266</v>
      </c>
      <c r="P47" s="463">
        <f t="shared" si="3"/>
        <v>11.520000000000001</v>
      </c>
      <c r="Q47" s="464">
        <f t="shared" si="3"/>
        <v>10.026000000000002</v>
      </c>
      <c r="R47" s="638">
        <f t="shared" si="3"/>
        <v>10.917</v>
      </c>
    </row>
    <row r="48" spans="1:18">
      <c r="A48" s="381"/>
      <c r="B48" s="497" t="s">
        <v>731</v>
      </c>
      <c r="C48" s="499">
        <f>+C153*(1-C$10)</f>
        <v>5.6160000000000005</v>
      </c>
      <c r="D48" s="472">
        <f t="shared" ref="D48:R48" si="4">+D153*(1-D$10)</f>
        <v>5.274</v>
      </c>
      <c r="E48" s="473">
        <f t="shared" si="4"/>
        <v>9.7469999999999999</v>
      </c>
      <c r="F48" s="472">
        <f t="shared" si="4"/>
        <v>9.9</v>
      </c>
      <c r="G48" s="473">
        <f t="shared" si="4"/>
        <v>12.222</v>
      </c>
      <c r="H48" s="472">
        <f t="shared" si="4"/>
        <v>13.221</v>
      </c>
      <c r="I48" s="473">
        <f>+I153*(1-I$10)</f>
        <v>20.637</v>
      </c>
      <c r="J48" s="472">
        <f t="shared" si="4"/>
        <v>11.331</v>
      </c>
      <c r="K48" s="473">
        <f t="shared" si="4"/>
        <v>12.96</v>
      </c>
      <c r="L48" s="472">
        <f>+L153*(1-L$10)</f>
        <v>20.115000000000002</v>
      </c>
      <c r="M48" s="473">
        <f t="shared" si="4"/>
        <v>10.818</v>
      </c>
      <c r="N48" s="472">
        <f t="shared" si="4"/>
        <v>11.763</v>
      </c>
      <c r="O48" s="473">
        <f t="shared" si="4"/>
        <v>12.573</v>
      </c>
      <c r="P48" s="472">
        <f t="shared" si="4"/>
        <v>11.097</v>
      </c>
      <c r="Q48" s="473">
        <f t="shared" si="4"/>
        <v>9.6389999999999993</v>
      </c>
      <c r="R48" s="648">
        <f t="shared" si="4"/>
        <v>10.476000000000001</v>
      </c>
    </row>
    <row r="49" spans="1:18" ht="15.75" thickBot="1">
      <c r="A49" s="381"/>
      <c r="B49" s="501" t="s">
        <v>716</v>
      </c>
      <c r="C49" s="467">
        <f>+C154*(1-C$12)</f>
        <v>0</v>
      </c>
      <c r="D49" s="468">
        <f t="shared" ref="D49:R49" si="5">+D154*(1-D$12)</f>
        <v>0</v>
      </c>
      <c r="E49" s="469">
        <f t="shared" si="5"/>
        <v>0</v>
      </c>
      <c r="F49" s="468">
        <f t="shared" si="5"/>
        <v>0</v>
      </c>
      <c r="G49" s="469">
        <f t="shared" si="5"/>
        <v>0</v>
      </c>
      <c r="H49" s="468">
        <f t="shared" si="5"/>
        <v>0</v>
      </c>
      <c r="I49" s="469">
        <f t="shared" si="5"/>
        <v>0</v>
      </c>
      <c r="J49" s="468">
        <f t="shared" si="5"/>
        <v>0</v>
      </c>
      <c r="K49" s="469">
        <f t="shared" si="5"/>
        <v>0</v>
      </c>
      <c r="L49" s="468">
        <f>+L154*(1-L$12)</f>
        <v>0</v>
      </c>
      <c r="M49" s="469">
        <f t="shared" si="5"/>
        <v>0</v>
      </c>
      <c r="N49" s="468">
        <f t="shared" si="5"/>
        <v>0</v>
      </c>
      <c r="O49" s="469">
        <f t="shared" si="5"/>
        <v>0</v>
      </c>
      <c r="P49" s="468">
        <f t="shared" si="5"/>
        <v>0</v>
      </c>
      <c r="Q49" s="469">
        <f t="shared" si="5"/>
        <v>0</v>
      </c>
      <c r="R49" s="600">
        <f t="shared" si="5"/>
        <v>0</v>
      </c>
    </row>
    <row r="50" spans="1:18">
      <c r="A50" s="381"/>
      <c r="B50" s="450" t="s">
        <v>264</v>
      </c>
      <c r="C50" s="381"/>
      <c r="D50" s="381"/>
      <c r="E50" s="381"/>
      <c r="F50" s="381"/>
      <c r="G50" s="381"/>
      <c r="H50" s="381"/>
      <c r="I50" s="381"/>
      <c r="J50" s="381"/>
      <c r="K50" s="381"/>
      <c r="L50" s="381"/>
      <c r="M50" s="381"/>
      <c r="N50" s="381"/>
      <c r="O50" s="381"/>
      <c r="P50" s="381"/>
      <c r="Q50" s="381"/>
      <c r="R50" s="381"/>
    </row>
    <row r="51" spans="1:18">
      <c r="A51" s="381"/>
      <c r="B51" s="452" t="s">
        <v>265</v>
      </c>
      <c r="C51" s="381"/>
      <c r="D51" s="381"/>
      <c r="E51" s="381"/>
      <c r="F51" s="381"/>
      <c r="G51" s="381"/>
      <c r="H51" s="381"/>
      <c r="I51" s="381"/>
      <c r="J51" s="381"/>
      <c r="K51" s="381"/>
      <c r="L51" s="381"/>
      <c r="M51" s="381"/>
      <c r="N51" s="381"/>
      <c r="O51" s="381"/>
      <c r="P51" s="381"/>
      <c r="Q51" s="381"/>
      <c r="R51" s="381"/>
    </row>
    <row r="52" spans="1:18">
      <c r="A52" s="381"/>
      <c r="B52" s="381"/>
      <c r="C52" s="381"/>
      <c r="D52" s="381"/>
      <c r="E52" s="381"/>
      <c r="F52" s="381"/>
      <c r="G52" s="381"/>
      <c r="H52" s="381"/>
      <c r="I52" s="381"/>
      <c r="J52" s="381"/>
      <c r="K52" s="381"/>
      <c r="L52" s="381"/>
      <c r="M52" s="381"/>
      <c r="N52" s="381"/>
      <c r="O52" s="381"/>
      <c r="P52" s="381"/>
      <c r="Q52" s="381"/>
      <c r="R52" s="381"/>
    </row>
    <row r="53" spans="1:18">
      <c r="A53" s="381"/>
      <c r="B53" s="381"/>
      <c r="C53" s="381"/>
      <c r="D53" s="381"/>
      <c r="E53" s="381"/>
      <c r="F53" s="381"/>
      <c r="G53" s="381"/>
      <c r="H53" s="381"/>
      <c r="I53" s="381"/>
      <c r="J53" s="381"/>
      <c r="K53" s="381"/>
      <c r="L53" s="381"/>
      <c r="M53" s="381"/>
      <c r="N53" s="381"/>
      <c r="O53" s="381"/>
      <c r="P53" s="381"/>
      <c r="Q53" s="381"/>
      <c r="R53" s="381"/>
    </row>
    <row r="54" spans="1:18">
      <c r="A54" s="381"/>
      <c r="B54" s="381"/>
      <c r="C54" s="381"/>
      <c r="D54" s="381"/>
      <c r="E54" s="381"/>
      <c r="F54" s="381"/>
      <c r="G54" s="381"/>
      <c r="H54" s="381"/>
      <c r="I54" s="381"/>
      <c r="J54" s="381"/>
      <c r="K54" s="381"/>
      <c r="L54" s="381"/>
      <c r="M54" s="381"/>
      <c r="N54" s="381"/>
      <c r="O54" s="381"/>
      <c r="P54" s="381"/>
      <c r="Q54" s="381"/>
      <c r="R54" s="381"/>
    </row>
    <row r="55" spans="1:18">
      <c r="A55" s="381"/>
      <c r="B55" s="381"/>
      <c r="C55" s="381"/>
      <c r="D55" s="381"/>
      <c r="E55" s="381"/>
      <c r="F55" s="381"/>
      <c r="G55" s="381"/>
      <c r="H55" s="381"/>
      <c r="I55" s="381"/>
      <c r="J55" s="381"/>
      <c r="K55" s="381"/>
      <c r="L55" s="381"/>
      <c r="M55" s="381"/>
      <c r="N55" s="381"/>
      <c r="O55" s="381"/>
      <c r="P55" s="381"/>
      <c r="Q55" s="381"/>
      <c r="R55" s="381"/>
    </row>
    <row r="56" spans="1:18">
      <c r="A56" s="381"/>
      <c r="B56" s="381"/>
      <c r="C56" s="381"/>
      <c r="D56" s="381"/>
      <c r="E56" s="381"/>
      <c r="F56" s="381"/>
      <c r="G56" s="381"/>
      <c r="H56" s="381"/>
      <c r="I56" s="381"/>
      <c r="J56" s="381"/>
      <c r="K56" s="381"/>
      <c r="L56" s="381"/>
      <c r="M56" s="381"/>
      <c r="N56" s="381"/>
      <c r="O56" s="381"/>
      <c r="P56" s="381"/>
      <c r="Q56" s="381"/>
      <c r="R56" s="381"/>
    </row>
    <row r="57" spans="1:18">
      <c r="A57" s="381"/>
      <c r="B57" s="381"/>
      <c r="C57" s="381"/>
      <c r="D57" s="381"/>
      <c r="E57" s="381"/>
      <c r="F57" s="381"/>
      <c r="G57" s="381"/>
      <c r="H57" s="381"/>
      <c r="I57" s="381"/>
      <c r="J57" s="381"/>
      <c r="K57" s="381"/>
      <c r="L57" s="381"/>
      <c r="M57" s="381"/>
      <c r="N57" s="381"/>
      <c r="O57" s="381"/>
      <c r="P57" s="381"/>
      <c r="Q57" s="381"/>
      <c r="R57" s="381"/>
    </row>
    <row r="58" spans="1:18">
      <c r="A58" s="381"/>
      <c r="B58" s="381"/>
      <c r="C58" s="381"/>
      <c r="D58" s="381"/>
      <c r="E58" s="381"/>
      <c r="F58" s="381"/>
      <c r="G58" s="381"/>
      <c r="H58" s="381"/>
      <c r="I58" s="381"/>
      <c r="J58" s="381"/>
      <c r="K58" s="381"/>
      <c r="L58" s="381"/>
      <c r="M58" s="381"/>
      <c r="N58" s="381"/>
      <c r="O58" s="381"/>
      <c r="P58" s="381"/>
      <c r="Q58" s="381"/>
      <c r="R58" s="381"/>
    </row>
    <row r="59" spans="1:18">
      <c r="A59" s="381"/>
      <c r="B59" s="381"/>
      <c r="C59" s="381"/>
      <c r="D59" s="381"/>
      <c r="E59" s="381"/>
      <c r="F59" s="381"/>
      <c r="G59" s="381"/>
      <c r="H59" s="381"/>
      <c r="I59" s="381"/>
      <c r="J59" s="381"/>
      <c r="K59" s="381"/>
      <c r="L59" s="381"/>
      <c r="M59" s="381"/>
      <c r="N59" s="381"/>
      <c r="O59" s="381"/>
      <c r="P59" s="381"/>
      <c r="Q59" s="381"/>
      <c r="R59" s="381"/>
    </row>
    <row r="60" spans="1:18">
      <c r="A60" s="381"/>
      <c r="B60" s="381"/>
      <c r="C60" s="381"/>
      <c r="D60" s="381"/>
      <c r="E60" s="381"/>
      <c r="F60" s="381"/>
      <c r="G60" s="381"/>
      <c r="H60" s="381"/>
      <c r="I60" s="381"/>
      <c r="J60" s="381"/>
      <c r="K60" s="381"/>
      <c r="L60" s="381"/>
      <c r="M60" s="381"/>
      <c r="N60" s="381"/>
      <c r="O60" s="381"/>
      <c r="P60" s="381"/>
      <c r="Q60" s="381"/>
      <c r="R60" s="381"/>
    </row>
    <row r="61" spans="1:18">
      <c r="A61" s="381"/>
      <c r="B61" s="381"/>
      <c r="C61" s="381"/>
      <c r="D61" s="381"/>
      <c r="E61" s="381"/>
      <c r="F61" s="381"/>
      <c r="G61" s="381"/>
      <c r="H61" s="381"/>
      <c r="I61" s="381"/>
      <c r="J61" s="381"/>
      <c r="K61" s="381"/>
      <c r="L61" s="381"/>
      <c r="M61" s="381"/>
      <c r="N61" s="381"/>
      <c r="O61" s="381"/>
      <c r="P61" s="381"/>
      <c r="Q61" s="381"/>
      <c r="R61" s="381"/>
    </row>
    <row r="62" spans="1:18">
      <c r="A62" s="381"/>
      <c r="B62" s="381"/>
      <c r="C62" s="381"/>
      <c r="D62" s="381"/>
      <c r="E62" s="381"/>
      <c r="F62" s="381"/>
      <c r="G62" s="381"/>
      <c r="H62" s="381"/>
      <c r="I62" s="381"/>
      <c r="J62" s="381"/>
      <c r="K62" s="381"/>
      <c r="L62" s="381"/>
      <c r="M62" s="381"/>
      <c r="N62" s="381"/>
      <c r="O62" s="381"/>
      <c r="P62" s="381"/>
      <c r="Q62" s="381"/>
      <c r="R62" s="381"/>
    </row>
    <row r="63" spans="1:18">
      <c r="A63" s="381"/>
      <c r="B63" s="381"/>
      <c r="C63" s="381"/>
      <c r="D63" s="381"/>
      <c r="E63" s="381"/>
      <c r="F63" s="381"/>
      <c r="G63" s="381"/>
      <c r="H63" s="381"/>
      <c r="I63" s="381"/>
      <c r="J63" s="381"/>
      <c r="K63" s="381"/>
      <c r="L63" s="381"/>
      <c r="M63" s="381"/>
      <c r="N63" s="381"/>
      <c r="O63" s="381"/>
      <c r="P63" s="381"/>
      <c r="Q63" s="381"/>
      <c r="R63" s="381"/>
    </row>
    <row r="64" spans="1:18">
      <c r="A64" s="381"/>
      <c r="B64" s="381"/>
      <c r="C64" s="381"/>
      <c r="D64" s="381"/>
      <c r="E64" s="381"/>
      <c r="F64" s="381"/>
      <c r="G64" s="381"/>
      <c r="H64" s="381"/>
      <c r="I64" s="381"/>
      <c r="J64" s="381"/>
      <c r="K64" s="381"/>
      <c r="L64" s="381"/>
      <c r="M64" s="381"/>
      <c r="N64" s="381"/>
      <c r="O64" s="381"/>
      <c r="P64" s="381"/>
      <c r="Q64" s="381"/>
      <c r="R64" s="381"/>
    </row>
    <row r="65" spans="1:18">
      <c r="A65" s="381"/>
      <c r="B65" s="381"/>
      <c r="C65" s="381"/>
      <c r="D65" s="381"/>
      <c r="E65" s="381"/>
      <c r="F65" s="381"/>
      <c r="G65" s="381"/>
      <c r="H65" s="381"/>
      <c r="I65" s="381"/>
      <c r="J65" s="381"/>
      <c r="K65" s="381"/>
      <c r="L65" s="381"/>
      <c r="M65" s="381"/>
      <c r="N65" s="381"/>
      <c r="O65" s="381"/>
      <c r="P65" s="381"/>
      <c r="Q65" s="381"/>
      <c r="R65" s="381"/>
    </row>
    <row r="66" spans="1:18">
      <c r="A66" s="381"/>
      <c r="B66" s="381"/>
      <c r="C66" s="381"/>
      <c r="D66" s="381"/>
      <c r="E66" s="381"/>
      <c r="F66" s="381"/>
      <c r="G66" s="381"/>
      <c r="H66" s="381"/>
      <c r="I66" s="381"/>
      <c r="J66" s="381"/>
      <c r="K66" s="381"/>
      <c r="L66" s="381"/>
      <c r="M66" s="381"/>
      <c r="N66" s="381"/>
      <c r="O66" s="381"/>
      <c r="P66" s="381"/>
      <c r="Q66" s="381"/>
      <c r="R66" s="381"/>
    </row>
    <row r="67" spans="1:18">
      <c r="A67" s="381"/>
      <c r="B67" s="381"/>
      <c r="C67" s="381"/>
      <c r="D67" s="381"/>
      <c r="E67" s="381"/>
      <c r="F67" s="381"/>
      <c r="G67" s="381"/>
      <c r="H67" s="381"/>
      <c r="I67" s="381"/>
      <c r="J67" s="381"/>
      <c r="K67" s="381"/>
      <c r="L67" s="381"/>
      <c r="M67" s="381"/>
      <c r="N67" s="381"/>
      <c r="O67" s="381"/>
      <c r="P67" s="381"/>
      <c r="Q67" s="381"/>
      <c r="R67" s="381"/>
    </row>
    <row r="68" spans="1:18">
      <c r="A68" s="381"/>
      <c r="B68" s="381"/>
      <c r="C68" s="381"/>
      <c r="D68" s="381"/>
      <c r="E68" s="381"/>
      <c r="F68" s="381"/>
      <c r="G68" s="381"/>
      <c r="H68" s="381"/>
      <c r="I68" s="381"/>
      <c r="J68" s="381"/>
      <c r="K68" s="381"/>
      <c r="L68" s="381"/>
      <c r="M68" s="381"/>
      <c r="N68" s="381"/>
      <c r="O68" s="381"/>
      <c r="P68" s="381"/>
      <c r="Q68" s="381"/>
      <c r="R68" s="381"/>
    </row>
    <row r="69" spans="1:18">
      <c r="A69" s="381"/>
      <c r="B69" s="381"/>
      <c r="C69" s="381"/>
      <c r="D69" s="381"/>
      <c r="E69" s="381"/>
      <c r="F69" s="381"/>
      <c r="G69" s="381"/>
      <c r="H69" s="381"/>
      <c r="I69" s="381"/>
      <c r="J69" s="381"/>
      <c r="K69" s="381"/>
      <c r="L69" s="381"/>
      <c r="M69" s="381"/>
      <c r="N69" s="381"/>
      <c r="O69" s="381"/>
      <c r="P69" s="381"/>
      <c r="Q69" s="381"/>
      <c r="R69" s="381"/>
    </row>
    <row r="70" spans="1:18">
      <c r="A70" s="381"/>
      <c r="B70" s="381"/>
      <c r="C70" s="381"/>
      <c r="D70" s="381"/>
      <c r="E70" s="381"/>
      <c r="F70" s="381"/>
      <c r="G70" s="381"/>
      <c r="H70" s="381"/>
      <c r="I70" s="381"/>
      <c r="J70" s="381"/>
      <c r="K70" s="381"/>
      <c r="L70" s="381"/>
      <c r="M70" s="381"/>
      <c r="N70" s="381"/>
      <c r="O70" s="381"/>
      <c r="P70" s="381"/>
      <c r="Q70" s="381"/>
      <c r="R70" s="381"/>
    </row>
    <row r="71" spans="1:18">
      <c r="A71" s="381"/>
      <c r="B71" s="381"/>
      <c r="C71" s="381"/>
      <c r="D71" s="381"/>
      <c r="E71" s="381"/>
      <c r="F71" s="381"/>
      <c r="G71" s="381"/>
      <c r="H71" s="381"/>
      <c r="I71" s="381"/>
      <c r="J71" s="381"/>
      <c r="K71" s="381"/>
      <c r="L71" s="381"/>
      <c r="M71" s="381"/>
      <c r="N71" s="381"/>
      <c r="O71" s="381"/>
      <c r="P71" s="381"/>
      <c r="Q71" s="381"/>
      <c r="R71" s="381"/>
    </row>
    <row r="72" spans="1:18">
      <c r="A72" s="381"/>
      <c r="B72" s="381"/>
      <c r="C72" s="381"/>
      <c r="D72" s="381"/>
      <c r="E72" s="381"/>
      <c r="F72" s="381"/>
      <c r="G72" s="381"/>
      <c r="H72" s="381"/>
      <c r="I72" s="381"/>
      <c r="J72" s="381"/>
      <c r="K72" s="381"/>
      <c r="L72" s="381"/>
      <c r="M72" s="381"/>
      <c r="N72" s="381"/>
      <c r="O72" s="381"/>
      <c r="P72" s="381"/>
      <c r="Q72" s="381"/>
      <c r="R72" s="381"/>
    </row>
    <row r="73" spans="1:18">
      <c r="A73" s="381"/>
      <c r="B73" s="381"/>
      <c r="C73" s="381"/>
      <c r="D73" s="381"/>
      <c r="E73" s="381"/>
      <c r="F73" s="381"/>
      <c r="G73" s="381"/>
      <c r="H73" s="381"/>
      <c r="I73" s="381"/>
      <c r="J73" s="381"/>
      <c r="K73" s="381"/>
      <c r="L73" s="381"/>
      <c r="M73" s="381"/>
      <c r="N73" s="381"/>
      <c r="O73" s="381"/>
      <c r="P73" s="381"/>
      <c r="Q73" s="381"/>
      <c r="R73" s="381"/>
    </row>
    <row r="74" spans="1:18">
      <c r="A74" s="381"/>
      <c r="B74" s="381"/>
      <c r="C74" s="381"/>
      <c r="D74" s="381"/>
      <c r="E74" s="381"/>
      <c r="F74" s="381"/>
      <c r="G74" s="381"/>
      <c r="H74" s="381"/>
      <c r="I74" s="381"/>
      <c r="J74" s="381"/>
      <c r="K74" s="381"/>
      <c r="L74" s="381"/>
      <c r="M74" s="381"/>
      <c r="N74" s="381"/>
      <c r="O74" s="381"/>
      <c r="P74" s="381"/>
      <c r="Q74" s="381"/>
      <c r="R74" s="381"/>
    </row>
    <row r="75" spans="1:18">
      <c r="A75" s="381"/>
      <c r="B75" s="381"/>
      <c r="C75" s="381"/>
      <c r="D75" s="381"/>
      <c r="E75" s="381"/>
      <c r="F75" s="381"/>
      <c r="G75" s="381"/>
      <c r="H75" s="381"/>
      <c r="I75" s="381"/>
      <c r="J75" s="381"/>
      <c r="K75" s="381"/>
      <c r="L75" s="381"/>
      <c r="M75" s="381"/>
      <c r="N75" s="381"/>
      <c r="O75" s="381"/>
      <c r="P75" s="381"/>
      <c r="Q75" s="381"/>
      <c r="R75" s="381"/>
    </row>
    <row r="76" spans="1:18">
      <c r="A76" s="381"/>
      <c r="B76" s="381"/>
      <c r="C76" s="381"/>
      <c r="D76" s="381"/>
      <c r="E76" s="381"/>
      <c r="F76" s="381"/>
      <c r="G76" s="381"/>
      <c r="H76" s="381"/>
      <c r="I76" s="381"/>
      <c r="J76" s="381"/>
      <c r="K76" s="381"/>
      <c r="L76" s="381"/>
      <c r="M76" s="381"/>
      <c r="N76" s="381"/>
      <c r="O76" s="381"/>
      <c r="P76" s="381"/>
      <c r="Q76" s="381"/>
      <c r="R76" s="381"/>
    </row>
    <row r="77" spans="1:18">
      <c r="A77" s="381"/>
      <c r="B77" s="381"/>
      <c r="C77" s="381"/>
      <c r="D77" s="381"/>
      <c r="E77" s="381"/>
      <c r="F77" s="381"/>
      <c r="G77" s="381"/>
      <c r="H77" s="381"/>
      <c r="I77" s="381"/>
      <c r="J77" s="381"/>
      <c r="K77" s="381"/>
      <c r="L77" s="381"/>
      <c r="M77" s="381"/>
      <c r="N77" s="381"/>
      <c r="O77" s="381"/>
      <c r="P77" s="381"/>
      <c r="Q77" s="381"/>
      <c r="R77" s="381"/>
    </row>
    <row r="78" spans="1:18">
      <c r="A78" s="381"/>
      <c r="B78" s="381"/>
      <c r="C78" s="381"/>
      <c r="D78" s="381"/>
      <c r="E78" s="381"/>
      <c r="F78" s="381"/>
      <c r="G78" s="381"/>
      <c r="H78" s="381"/>
      <c r="I78" s="381"/>
      <c r="J78" s="381"/>
      <c r="K78" s="381"/>
      <c r="L78" s="381"/>
      <c r="M78" s="381"/>
      <c r="N78" s="381"/>
      <c r="O78" s="381"/>
      <c r="P78" s="381"/>
      <c r="Q78" s="381"/>
      <c r="R78" s="381"/>
    </row>
    <row r="79" spans="1:18">
      <c r="A79" s="381"/>
      <c r="B79" s="381"/>
      <c r="C79" s="381"/>
      <c r="D79" s="381"/>
      <c r="E79" s="381"/>
      <c r="F79" s="381"/>
      <c r="G79" s="381"/>
      <c r="H79" s="381"/>
      <c r="I79" s="381"/>
      <c r="J79" s="381"/>
      <c r="K79" s="381"/>
      <c r="L79" s="381"/>
      <c r="M79" s="381"/>
      <c r="N79" s="381"/>
      <c r="O79" s="381"/>
      <c r="P79" s="381"/>
      <c r="Q79" s="381"/>
      <c r="R79" s="381"/>
    </row>
    <row r="80" spans="1:18">
      <c r="A80" s="381"/>
      <c r="B80" s="381"/>
      <c r="C80" s="381"/>
      <c r="D80" s="381"/>
      <c r="E80" s="381"/>
      <c r="F80" s="381"/>
      <c r="G80" s="381"/>
      <c r="H80" s="381"/>
      <c r="I80" s="381"/>
      <c r="J80" s="381"/>
      <c r="K80" s="381"/>
      <c r="L80" s="381"/>
      <c r="M80" s="381"/>
      <c r="N80" s="381"/>
      <c r="O80" s="381"/>
      <c r="P80" s="381"/>
      <c r="Q80" s="381"/>
      <c r="R80" s="381"/>
    </row>
    <row r="81" spans="1:18">
      <c r="A81" s="381"/>
      <c r="B81" s="381"/>
      <c r="C81" s="381"/>
      <c r="D81" s="381"/>
      <c r="E81" s="381"/>
      <c r="F81" s="381"/>
      <c r="G81" s="381"/>
      <c r="H81" s="381"/>
      <c r="I81" s="381"/>
      <c r="J81" s="381"/>
      <c r="K81" s="381"/>
      <c r="L81" s="381"/>
      <c r="M81" s="381"/>
      <c r="N81" s="381"/>
      <c r="O81" s="381"/>
      <c r="P81" s="381"/>
      <c r="Q81" s="381"/>
      <c r="R81" s="381"/>
    </row>
    <row r="82" spans="1:18">
      <c r="A82" s="381"/>
      <c r="B82" s="381"/>
      <c r="C82" s="381"/>
      <c r="D82" s="381"/>
      <c r="E82" s="381"/>
      <c r="F82" s="381"/>
      <c r="G82" s="381"/>
      <c r="H82" s="381"/>
      <c r="I82" s="381"/>
      <c r="J82" s="381"/>
      <c r="K82" s="381"/>
      <c r="L82" s="381"/>
      <c r="M82" s="381"/>
      <c r="N82" s="381"/>
      <c r="O82" s="381"/>
      <c r="P82" s="381"/>
      <c r="Q82" s="381"/>
      <c r="R82" s="381"/>
    </row>
    <row r="83" spans="1:18">
      <c r="A83" s="381"/>
      <c r="B83" s="381"/>
      <c r="C83" s="381"/>
      <c r="D83" s="381"/>
      <c r="E83" s="381"/>
      <c r="F83" s="381"/>
      <c r="G83" s="381"/>
      <c r="H83" s="381"/>
      <c r="I83" s="381"/>
      <c r="J83" s="381"/>
      <c r="K83" s="381"/>
      <c r="L83" s="381"/>
      <c r="M83" s="381"/>
      <c r="N83" s="381"/>
      <c r="O83" s="381"/>
      <c r="P83" s="381"/>
      <c r="Q83" s="381"/>
      <c r="R83" s="381"/>
    </row>
    <row r="84" spans="1:18">
      <c r="A84" s="381"/>
      <c r="B84" s="381"/>
      <c r="C84" s="381"/>
      <c r="D84" s="381"/>
      <c r="E84" s="381"/>
      <c r="F84" s="381"/>
      <c r="G84" s="381"/>
      <c r="H84" s="381"/>
      <c r="I84" s="381"/>
      <c r="J84" s="381"/>
      <c r="K84" s="381"/>
      <c r="L84" s="381"/>
      <c r="M84" s="381"/>
      <c r="N84" s="381"/>
      <c r="O84" s="381"/>
      <c r="P84" s="381"/>
      <c r="Q84" s="381"/>
      <c r="R84" s="381"/>
    </row>
    <row r="85" spans="1:18">
      <c r="A85" s="381"/>
      <c r="B85" s="381"/>
      <c r="C85" s="381"/>
      <c r="D85" s="381"/>
      <c r="E85" s="381"/>
      <c r="F85" s="381"/>
      <c r="G85" s="381"/>
      <c r="H85" s="381"/>
      <c r="I85" s="381"/>
      <c r="J85" s="381"/>
      <c r="K85" s="381"/>
      <c r="L85" s="381"/>
      <c r="M85" s="381"/>
      <c r="N85" s="381"/>
      <c r="O85" s="381"/>
      <c r="P85" s="381"/>
      <c r="Q85" s="381"/>
      <c r="R85" s="381"/>
    </row>
    <row r="86" spans="1:18">
      <c r="A86" s="381"/>
      <c r="B86" s="381"/>
      <c r="C86" s="381"/>
      <c r="D86" s="381"/>
      <c r="E86" s="381"/>
      <c r="F86" s="381"/>
      <c r="G86" s="381"/>
      <c r="H86" s="381"/>
      <c r="I86" s="381"/>
      <c r="J86" s="381"/>
      <c r="K86" s="381"/>
      <c r="L86" s="381"/>
      <c r="M86" s="381"/>
      <c r="N86" s="381"/>
      <c r="O86" s="381"/>
      <c r="P86" s="381"/>
      <c r="Q86" s="381"/>
      <c r="R86" s="381"/>
    </row>
    <row r="87" spans="1:18">
      <c r="A87" s="381"/>
      <c r="B87" s="381"/>
      <c r="C87" s="381"/>
      <c r="D87" s="381"/>
      <c r="E87" s="381"/>
      <c r="F87" s="381"/>
      <c r="G87" s="381"/>
      <c r="H87" s="381"/>
      <c r="I87" s="381"/>
      <c r="J87" s="381"/>
      <c r="K87" s="381"/>
      <c r="L87" s="381"/>
      <c r="M87" s="381"/>
      <c r="N87" s="381"/>
      <c r="O87" s="381"/>
      <c r="P87" s="381"/>
      <c r="Q87" s="381"/>
      <c r="R87" s="381"/>
    </row>
    <row r="88" spans="1:18">
      <c r="A88" s="381"/>
      <c r="B88" s="381"/>
      <c r="C88" s="381"/>
      <c r="D88" s="381"/>
      <c r="E88" s="381"/>
      <c r="F88" s="381"/>
      <c r="G88" s="381"/>
      <c r="H88" s="381"/>
      <c r="I88" s="381"/>
      <c r="J88" s="381"/>
      <c r="K88" s="381"/>
      <c r="L88" s="381"/>
      <c r="M88" s="381"/>
      <c r="N88" s="381"/>
      <c r="O88" s="381"/>
      <c r="P88" s="381"/>
      <c r="Q88" s="381"/>
      <c r="R88" s="381"/>
    </row>
    <row r="89" spans="1:18">
      <c r="A89" s="381"/>
      <c r="B89" s="381"/>
      <c r="C89" s="381"/>
      <c r="D89" s="381"/>
      <c r="E89" s="381"/>
      <c r="F89" s="381"/>
      <c r="G89" s="381"/>
      <c r="H89" s="381"/>
      <c r="I89" s="381"/>
      <c r="J89" s="381"/>
      <c r="K89" s="381"/>
      <c r="L89" s="381"/>
      <c r="M89" s="381"/>
      <c r="N89" s="381"/>
      <c r="O89" s="381"/>
      <c r="P89" s="381"/>
      <c r="Q89" s="381"/>
      <c r="R89" s="381"/>
    </row>
    <row r="90" spans="1:18">
      <c r="A90" s="381"/>
      <c r="B90" s="381"/>
      <c r="C90" s="381"/>
      <c r="D90" s="381"/>
      <c r="E90" s="381"/>
      <c r="F90" s="381"/>
      <c r="G90" s="381"/>
      <c r="H90" s="381"/>
      <c r="I90" s="381"/>
      <c r="J90" s="381"/>
      <c r="K90" s="381"/>
      <c r="L90" s="381"/>
      <c r="M90" s="381"/>
      <c r="N90" s="381"/>
      <c r="O90" s="381"/>
      <c r="P90" s="381"/>
      <c r="Q90" s="381"/>
      <c r="R90" s="381"/>
    </row>
    <row r="91" spans="1:18">
      <c r="A91" s="381"/>
      <c r="B91" s="381"/>
      <c r="C91" s="381"/>
      <c r="D91" s="381"/>
      <c r="E91" s="381"/>
      <c r="F91" s="381"/>
      <c r="G91" s="381"/>
      <c r="H91" s="381"/>
      <c r="I91" s="381"/>
      <c r="J91" s="381"/>
      <c r="K91" s="381"/>
      <c r="L91" s="381"/>
      <c r="M91" s="381"/>
      <c r="N91" s="381"/>
      <c r="O91" s="381"/>
      <c r="P91" s="381"/>
      <c r="Q91" s="381"/>
      <c r="R91" s="381"/>
    </row>
    <row r="92" spans="1:18">
      <c r="A92" s="381"/>
      <c r="B92" s="381"/>
      <c r="C92" s="381"/>
      <c r="D92" s="381"/>
      <c r="E92" s="381"/>
      <c r="F92" s="381"/>
      <c r="G92" s="381"/>
      <c r="H92" s="381"/>
      <c r="I92" s="381"/>
      <c r="J92" s="381"/>
      <c r="K92" s="381"/>
      <c r="L92" s="381"/>
      <c r="M92" s="381"/>
      <c r="N92" s="381"/>
      <c r="O92" s="381"/>
      <c r="P92" s="381"/>
      <c r="Q92" s="381"/>
      <c r="R92" s="381"/>
    </row>
    <row r="93" spans="1:18">
      <c r="A93" s="381"/>
      <c r="B93" s="381"/>
      <c r="C93" s="381"/>
      <c r="D93" s="381"/>
      <c r="E93" s="381"/>
      <c r="F93" s="381"/>
      <c r="G93" s="381"/>
      <c r="H93" s="381"/>
      <c r="I93" s="381"/>
      <c r="J93" s="381"/>
      <c r="K93" s="381"/>
      <c r="L93" s="381"/>
      <c r="M93" s="381"/>
      <c r="N93" s="381"/>
      <c r="O93" s="381"/>
      <c r="P93" s="381"/>
      <c r="Q93" s="381"/>
      <c r="R93" s="381"/>
    </row>
    <row r="94" spans="1:18">
      <c r="A94" s="381"/>
      <c r="B94" s="381"/>
      <c r="C94" s="381"/>
      <c r="D94" s="381"/>
      <c r="E94" s="381"/>
      <c r="F94" s="381"/>
      <c r="G94" s="381"/>
      <c r="H94" s="381"/>
      <c r="I94" s="381"/>
      <c r="J94" s="381"/>
      <c r="K94" s="381"/>
      <c r="L94" s="381"/>
      <c r="M94" s="381"/>
      <c r="N94" s="381"/>
      <c r="O94" s="381"/>
      <c r="P94" s="381"/>
      <c r="Q94" s="381"/>
      <c r="R94" s="381"/>
    </row>
    <row r="95" spans="1:18">
      <c r="A95" s="381"/>
      <c r="B95" s="381"/>
      <c r="C95" s="381"/>
      <c r="D95" s="381"/>
      <c r="E95" s="381"/>
      <c r="F95" s="381"/>
      <c r="G95" s="381"/>
      <c r="H95" s="381"/>
      <c r="I95" s="381"/>
      <c r="J95" s="381"/>
      <c r="K95" s="381"/>
      <c r="L95" s="381"/>
      <c r="M95" s="381"/>
      <c r="N95" s="381"/>
      <c r="O95" s="381"/>
      <c r="P95" s="381"/>
      <c r="Q95" s="381"/>
      <c r="R95" s="381"/>
    </row>
    <row r="96" spans="1:18">
      <c r="A96" s="381"/>
      <c r="B96" s="381"/>
      <c r="C96" s="381"/>
      <c r="D96" s="381"/>
      <c r="E96" s="381"/>
      <c r="F96" s="381"/>
      <c r="G96" s="381"/>
      <c r="H96" s="381"/>
      <c r="I96" s="381"/>
      <c r="J96" s="381"/>
      <c r="K96" s="381"/>
      <c r="L96" s="381"/>
      <c r="M96" s="381"/>
      <c r="N96" s="381"/>
      <c r="O96" s="381"/>
      <c r="P96" s="381"/>
      <c r="Q96" s="381"/>
      <c r="R96" s="381"/>
    </row>
    <row r="97" spans="1:18">
      <c r="A97" s="381"/>
      <c r="B97" s="381"/>
      <c r="C97" s="381"/>
      <c r="D97" s="381"/>
      <c r="E97" s="381"/>
      <c r="F97" s="381"/>
      <c r="G97" s="381"/>
      <c r="H97" s="381"/>
      <c r="I97" s="381"/>
      <c r="J97" s="381"/>
      <c r="K97" s="381"/>
      <c r="L97" s="381"/>
      <c r="M97" s="381"/>
      <c r="N97" s="381"/>
      <c r="O97" s="381"/>
      <c r="P97" s="381"/>
      <c r="Q97" s="381"/>
      <c r="R97" s="381"/>
    </row>
    <row r="98" spans="1:18">
      <c r="A98" s="381"/>
      <c r="B98" s="381"/>
      <c r="C98" s="381"/>
      <c r="D98" s="381"/>
      <c r="E98" s="381"/>
      <c r="F98" s="381"/>
      <c r="G98" s="381"/>
      <c r="H98" s="381"/>
      <c r="I98" s="381"/>
      <c r="J98" s="381"/>
      <c r="K98" s="381"/>
      <c r="L98" s="381"/>
      <c r="M98" s="381"/>
      <c r="N98" s="381"/>
      <c r="O98" s="381"/>
      <c r="P98" s="381"/>
      <c r="Q98" s="381"/>
      <c r="R98" s="381"/>
    </row>
    <row r="99" spans="1:18">
      <c r="A99" s="381"/>
      <c r="B99" s="381"/>
      <c r="C99" s="381"/>
      <c r="D99" s="381"/>
      <c r="E99" s="381"/>
      <c r="F99" s="381"/>
      <c r="G99" s="381"/>
      <c r="H99" s="381"/>
      <c r="I99" s="381"/>
      <c r="J99" s="381"/>
      <c r="K99" s="381"/>
      <c r="L99" s="381"/>
      <c r="M99" s="381"/>
      <c r="N99" s="381"/>
      <c r="O99" s="381"/>
      <c r="P99" s="381"/>
      <c r="Q99" s="381"/>
      <c r="R99" s="381"/>
    </row>
    <row r="100" spans="1:18">
      <c r="A100" s="381"/>
      <c r="B100" s="381"/>
      <c r="C100" s="381"/>
      <c r="D100" s="381"/>
      <c r="E100" s="381"/>
      <c r="F100" s="381"/>
      <c r="G100" s="381"/>
      <c r="H100" s="381"/>
      <c r="I100" s="381"/>
      <c r="J100" s="381"/>
      <c r="K100" s="381"/>
      <c r="L100" s="381"/>
      <c r="M100" s="381"/>
      <c r="N100" s="381"/>
      <c r="O100" s="381"/>
      <c r="P100" s="381"/>
      <c r="Q100" s="381"/>
      <c r="R100" s="381"/>
    </row>
    <row r="101" spans="1:18">
      <c r="A101" s="381"/>
      <c r="B101" s="381"/>
      <c r="C101" s="381"/>
      <c r="D101" s="381"/>
      <c r="E101" s="381"/>
      <c r="F101" s="381"/>
      <c r="G101" s="381"/>
      <c r="H101" s="381"/>
      <c r="I101" s="381"/>
      <c r="J101" s="381"/>
      <c r="K101" s="381"/>
      <c r="L101" s="381"/>
      <c r="M101" s="381"/>
      <c r="N101" s="381"/>
      <c r="O101" s="381"/>
      <c r="P101" s="381"/>
      <c r="Q101" s="381"/>
      <c r="R101" s="381"/>
    </row>
    <row r="102" spans="1:18">
      <c r="A102" s="381"/>
      <c r="B102" s="381"/>
      <c r="C102" s="381"/>
      <c r="D102" s="381"/>
      <c r="E102" s="381"/>
      <c r="F102" s="381"/>
      <c r="G102" s="381"/>
      <c r="H102" s="381"/>
      <c r="I102" s="381"/>
      <c r="J102" s="381"/>
      <c r="K102" s="381"/>
      <c r="L102" s="381"/>
      <c r="M102" s="381"/>
      <c r="N102" s="381"/>
      <c r="O102" s="381"/>
      <c r="P102" s="381"/>
      <c r="Q102" s="381"/>
      <c r="R102" s="381"/>
    </row>
    <row r="103" spans="1:18">
      <c r="A103" s="381"/>
      <c r="B103" s="381"/>
      <c r="C103" s="381"/>
      <c r="D103" s="381"/>
      <c r="E103" s="381"/>
      <c r="F103" s="381"/>
      <c r="G103" s="381"/>
      <c r="H103" s="381"/>
      <c r="I103" s="381"/>
      <c r="J103" s="381"/>
      <c r="K103" s="381"/>
      <c r="L103" s="381"/>
      <c r="M103" s="381"/>
      <c r="N103" s="381"/>
      <c r="O103" s="381"/>
      <c r="P103" s="381"/>
      <c r="Q103" s="381"/>
      <c r="R103" s="381"/>
    </row>
    <row r="104" spans="1:18">
      <c r="A104" s="381"/>
      <c r="B104" s="381"/>
      <c r="C104" s="381"/>
      <c r="D104" s="381"/>
      <c r="E104" s="381"/>
      <c r="F104" s="381"/>
      <c r="G104" s="381"/>
      <c r="H104" s="381"/>
      <c r="I104" s="381"/>
      <c r="J104" s="381"/>
      <c r="K104" s="381"/>
      <c r="L104" s="381"/>
      <c r="M104" s="381"/>
      <c r="N104" s="381"/>
      <c r="O104" s="381"/>
      <c r="P104" s="381"/>
      <c r="Q104" s="381"/>
      <c r="R104" s="381"/>
    </row>
    <row r="105" spans="1:18">
      <c r="A105" s="381"/>
      <c r="B105" s="381"/>
      <c r="C105" s="381"/>
      <c r="D105" s="381"/>
      <c r="E105" s="381"/>
      <c r="F105" s="381"/>
      <c r="G105" s="381"/>
      <c r="H105" s="381"/>
      <c r="I105" s="381"/>
      <c r="J105" s="381"/>
      <c r="K105" s="381"/>
      <c r="L105" s="381"/>
      <c r="M105" s="381"/>
      <c r="N105" s="381"/>
      <c r="O105" s="381"/>
      <c r="P105" s="381"/>
      <c r="Q105" s="381"/>
      <c r="R105" s="381"/>
    </row>
    <row r="106" spans="1:18">
      <c r="A106" s="381"/>
      <c r="B106" s="381"/>
      <c r="C106" s="381"/>
      <c r="D106" s="381"/>
      <c r="E106" s="381"/>
      <c r="F106" s="381"/>
      <c r="G106" s="381"/>
      <c r="H106" s="381"/>
      <c r="I106" s="381"/>
      <c r="J106" s="381"/>
      <c r="K106" s="381"/>
      <c r="L106" s="381"/>
      <c r="M106" s="381"/>
      <c r="N106" s="381"/>
      <c r="O106" s="381"/>
      <c r="P106" s="381"/>
      <c r="Q106" s="381"/>
      <c r="R106" s="381"/>
    </row>
    <row r="107" spans="1:18">
      <c r="A107" s="381"/>
      <c r="B107" s="381"/>
      <c r="C107" s="381"/>
      <c r="D107" s="381"/>
      <c r="E107" s="381"/>
      <c r="F107" s="381"/>
      <c r="G107" s="381"/>
      <c r="H107" s="381"/>
      <c r="I107" s="381"/>
      <c r="J107" s="381"/>
      <c r="K107" s="381"/>
      <c r="L107" s="381"/>
      <c r="M107" s="381"/>
      <c r="N107" s="381"/>
      <c r="O107" s="381"/>
      <c r="P107" s="381"/>
      <c r="Q107" s="381"/>
      <c r="R107" s="381"/>
    </row>
    <row r="108" spans="1:18">
      <c r="A108" s="381"/>
      <c r="B108" s="381"/>
      <c r="C108" s="381"/>
      <c r="D108" s="381"/>
      <c r="E108" s="381"/>
      <c r="F108" s="381"/>
      <c r="G108" s="381"/>
      <c r="H108" s="381"/>
      <c r="I108" s="381"/>
      <c r="J108" s="381"/>
      <c r="K108" s="381"/>
      <c r="L108" s="381"/>
      <c r="M108" s="381"/>
      <c r="N108" s="381"/>
      <c r="O108" s="381"/>
      <c r="P108" s="381"/>
      <c r="Q108" s="381"/>
      <c r="R108" s="381"/>
    </row>
    <row r="109" spans="1:18">
      <c r="A109" s="381"/>
      <c r="B109" s="381"/>
      <c r="C109" s="381"/>
      <c r="D109" s="381"/>
      <c r="E109" s="381"/>
      <c r="F109" s="381"/>
      <c r="G109" s="381"/>
      <c r="H109" s="381"/>
      <c r="I109" s="381"/>
      <c r="J109" s="381"/>
      <c r="K109" s="381"/>
      <c r="L109" s="381"/>
      <c r="M109" s="381"/>
      <c r="N109" s="381"/>
      <c r="O109" s="381"/>
      <c r="P109" s="381"/>
      <c r="Q109" s="381"/>
      <c r="R109" s="381"/>
    </row>
    <row r="110" spans="1:18">
      <c r="A110" s="381"/>
      <c r="B110" s="381"/>
      <c r="C110" s="381"/>
      <c r="D110" s="381"/>
      <c r="E110" s="381"/>
      <c r="F110" s="381"/>
      <c r="G110" s="381"/>
      <c r="H110" s="381"/>
      <c r="I110" s="381"/>
      <c r="J110" s="381"/>
      <c r="K110" s="381"/>
      <c r="L110" s="381"/>
      <c r="M110" s="381"/>
      <c r="N110" s="381"/>
      <c r="O110" s="381"/>
      <c r="P110" s="381"/>
      <c r="Q110" s="381"/>
      <c r="R110" s="381"/>
    </row>
    <row r="111" spans="1:18">
      <c r="A111" s="381"/>
      <c r="B111" s="381"/>
      <c r="C111" s="381"/>
      <c r="D111" s="381"/>
      <c r="E111" s="381"/>
      <c r="F111" s="381"/>
      <c r="G111" s="381"/>
      <c r="H111" s="381"/>
      <c r="I111" s="381"/>
      <c r="J111" s="381"/>
      <c r="K111" s="381"/>
      <c r="L111" s="381"/>
      <c r="M111" s="381"/>
      <c r="N111" s="381"/>
      <c r="O111" s="381"/>
      <c r="P111" s="381"/>
      <c r="Q111" s="381"/>
      <c r="R111" s="381"/>
    </row>
    <row r="112" spans="1:18">
      <c r="A112" s="381"/>
      <c r="B112" s="381"/>
      <c r="C112" s="381"/>
      <c r="D112" s="381"/>
      <c r="E112" s="381"/>
      <c r="F112" s="381"/>
      <c r="G112" s="381"/>
      <c r="H112" s="381"/>
      <c r="I112" s="381"/>
      <c r="J112" s="381"/>
      <c r="K112" s="381"/>
      <c r="L112" s="381"/>
      <c r="M112" s="381"/>
      <c r="N112" s="381"/>
      <c r="O112" s="381"/>
      <c r="P112" s="381"/>
      <c r="Q112" s="381"/>
      <c r="R112" s="381"/>
    </row>
    <row r="113" spans="1:18">
      <c r="A113" s="381"/>
      <c r="B113" s="381"/>
      <c r="C113" s="381"/>
      <c r="D113" s="381"/>
      <c r="E113" s="381"/>
      <c r="F113" s="381"/>
      <c r="G113" s="381"/>
      <c r="H113" s="381"/>
      <c r="I113" s="381"/>
      <c r="J113" s="381"/>
      <c r="K113" s="381"/>
      <c r="L113" s="381"/>
      <c r="M113" s="381"/>
      <c r="N113" s="381"/>
      <c r="O113" s="381"/>
      <c r="P113" s="381"/>
      <c r="Q113" s="381"/>
      <c r="R113" s="381"/>
    </row>
    <row r="114" spans="1:18">
      <c r="A114" s="381"/>
      <c r="B114" s="381"/>
      <c r="C114" s="381"/>
      <c r="D114" s="381"/>
      <c r="E114" s="381"/>
      <c r="F114" s="381"/>
      <c r="G114" s="381"/>
      <c r="H114" s="381"/>
      <c r="I114" s="381"/>
      <c r="J114" s="381"/>
      <c r="K114" s="381"/>
      <c r="L114" s="381"/>
      <c r="M114" s="381"/>
      <c r="N114" s="381"/>
      <c r="O114" s="381"/>
      <c r="P114" s="381"/>
      <c r="Q114" s="381"/>
      <c r="R114" s="381"/>
    </row>
    <row r="115" spans="1:18">
      <c r="A115" s="381"/>
      <c r="B115" s="381"/>
      <c r="C115" s="381"/>
      <c r="D115" s="381"/>
      <c r="E115" s="381"/>
      <c r="F115" s="381"/>
      <c r="G115" s="381"/>
      <c r="H115" s="381"/>
      <c r="I115" s="381"/>
      <c r="J115" s="381"/>
      <c r="K115" s="381"/>
      <c r="L115" s="381"/>
      <c r="M115" s="381"/>
      <c r="N115" s="381"/>
      <c r="O115" s="381"/>
      <c r="P115" s="381"/>
      <c r="Q115" s="381"/>
      <c r="R115" s="381"/>
    </row>
    <row r="116" spans="1:18">
      <c r="A116" s="381"/>
      <c r="B116" s="381"/>
      <c r="C116" s="381"/>
      <c r="D116" s="381"/>
      <c r="E116" s="381"/>
      <c r="F116" s="381"/>
      <c r="G116" s="381"/>
      <c r="H116" s="381"/>
      <c r="I116" s="381"/>
      <c r="J116" s="381"/>
      <c r="K116" s="381"/>
      <c r="L116" s="381"/>
      <c r="M116" s="381"/>
      <c r="N116" s="381"/>
      <c r="O116" s="381"/>
      <c r="P116" s="381"/>
      <c r="Q116" s="381"/>
      <c r="R116" s="381"/>
    </row>
    <row r="117" spans="1:18">
      <c r="A117" s="381"/>
      <c r="B117" s="381"/>
      <c r="C117" s="381"/>
      <c r="D117" s="381"/>
      <c r="E117" s="381"/>
      <c r="F117" s="381"/>
      <c r="G117" s="381"/>
      <c r="H117" s="381"/>
      <c r="I117" s="381"/>
      <c r="J117" s="381"/>
      <c r="K117" s="381"/>
      <c r="L117" s="381"/>
      <c r="M117" s="381"/>
      <c r="N117" s="381"/>
      <c r="O117" s="381"/>
      <c r="P117" s="381"/>
      <c r="Q117" s="381"/>
      <c r="R117" s="381"/>
    </row>
    <row r="118" spans="1:18">
      <c r="A118" s="381"/>
      <c r="B118" s="381"/>
      <c r="C118" s="381"/>
      <c r="D118" s="381"/>
      <c r="E118" s="381"/>
      <c r="F118" s="381"/>
      <c r="G118" s="381"/>
      <c r="H118" s="381"/>
      <c r="I118" s="381"/>
      <c r="J118" s="381"/>
      <c r="K118" s="381"/>
      <c r="L118" s="381"/>
      <c r="M118" s="381"/>
      <c r="N118" s="381"/>
      <c r="O118" s="381"/>
      <c r="P118" s="381"/>
      <c r="Q118" s="381"/>
      <c r="R118" s="381"/>
    </row>
    <row r="119" spans="1:18">
      <c r="A119" s="381"/>
      <c r="B119" s="381"/>
      <c r="C119" s="381"/>
      <c r="D119" s="381"/>
      <c r="E119" s="381"/>
      <c r="F119" s="381"/>
      <c r="G119" s="381"/>
      <c r="H119" s="381"/>
      <c r="I119" s="381"/>
      <c r="J119" s="381"/>
      <c r="K119" s="381"/>
      <c r="L119" s="381"/>
      <c r="M119" s="381"/>
      <c r="N119" s="381"/>
      <c r="O119" s="381"/>
      <c r="P119" s="381"/>
      <c r="Q119" s="381"/>
      <c r="R119" s="381"/>
    </row>
    <row r="120" spans="1:18">
      <c r="A120" s="381"/>
      <c r="B120" s="381"/>
      <c r="C120" s="381"/>
      <c r="D120" s="381"/>
      <c r="E120" s="381"/>
      <c r="F120" s="381"/>
      <c r="G120" s="381"/>
      <c r="H120" s="381"/>
      <c r="I120" s="381"/>
      <c r="J120" s="381"/>
      <c r="K120" s="381"/>
      <c r="L120" s="381"/>
      <c r="M120" s="381"/>
      <c r="N120" s="381"/>
      <c r="O120" s="381"/>
      <c r="P120" s="381"/>
      <c r="Q120" s="381"/>
      <c r="R120" s="381"/>
    </row>
    <row r="121" spans="1:18">
      <c r="A121" s="381"/>
      <c r="B121" s="381"/>
      <c r="C121" s="381"/>
      <c r="D121" s="381"/>
      <c r="E121" s="381"/>
      <c r="F121" s="381"/>
      <c r="G121" s="381"/>
      <c r="H121" s="381"/>
      <c r="I121" s="381"/>
      <c r="J121" s="381"/>
      <c r="K121" s="381"/>
      <c r="L121" s="381"/>
      <c r="M121" s="381"/>
      <c r="N121" s="381"/>
      <c r="O121" s="381"/>
      <c r="P121" s="381"/>
      <c r="Q121" s="381"/>
      <c r="R121" s="381"/>
    </row>
    <row r="122" spans="1:18">
      <c r="A122" s="381"/>
      <c r="B122" s="381"/>
      <c r="C122" s="381"/>
      <c r="D122" s="381"/>
      <c r="E122" s="381"/>
      <c r="F122" s="381"/>
      <c r="G122" s="381"/>
      <c r="H122" s="381"/>
      <c r="I122" s="381"/>
      <c r="J122" s="381"/>
      <c r="K122" s="381"/>
      <c r="L122" s="381"/>
      <c r="M122" s="381"/>
      <c r="N122" s="381"/>
      <c r="O122" s="381"/>
      <c r="P122" s="381"/>
      <c r="Q122" s="381"/>
      <c r="R122" s="381"/>
    </row>
    <row r="123" spans="1:18">
      <c r="A123" s="381"/>
      <c r="B123" s="381"/>
      <c r="C123" s="381"/>
      <c r="D123" s="381"/>
      <c r="E123" s="381"/>
      <c r="F123" s="381"/>
      <c r="G123" s="381"/>
      <c r="H123" s="381"/>
      <c r="I123" s="381"/>
      <c r="J123" s="381"/>
      <c r="K123" s="381"/>
      <c r="L123" s="381"/>
      <c r="M123" s="381"/>
      <c r="N123" s="381"/>
      <c r="O123" s="381"/>
      <c r="P123" s="381"/>
      <c r="Q123" s="381"/>
      <c r="R123" s="381"/>
    </row>
    <row r="124" spans="1:18">
      <c r="A124" s="381"/>
      <c r="B124" s="381"/>
      <c r="C124" s="381"/>
      <c r="D124" s="381"/>
      <c r="E124" s="381"/>
      <c r="F124" s="381"/>
      <c r="G124" s="381"/>
      <c r="H124" s="381"/>
      <c r="I124" s="381"/>
      <c r="J124" s="381"/>
      <c r="K124" s="381"/>
      <c r="L124" s="381"/>
      <c r="M124" s="381"/>
      <c r="N124" s="381"/>
      <c r="O124" s="381"/>
      <c r="P124" s="381"/>
      <c r="Q124" s="381"/>
      <c r="R124" s="381"/>
    </row>
    <row r="125" spans="1:18">
      <c r="A125" s="381"/>
      <c r="B125" s="381"/>
      <c r="C125" s="381"/>
      <c r="D125" s="381"/>
      <c r="E125" s="381"/>
      <c r="F125" s="381"/>
      <c r="G125" s="381"/>
      <c r="H125" s="381"/>
      <c r="I125" s="381"/>
      <c r="J125" s="381"/>
      <c r="K125" s="381"/>
      <c r="L125" s="381"/>
      <c r="M125" s="381"/>
      <c r="N125" s="381"/>
      <c r="O125" s="381"/>
      <c r="P125" s="381"/>
      <c r="Q125" s="381"/>
      <c r="R125" s="381"/>
    </row>
    <row r="126" spans="1:18">
      <c r="A126" s="381"/>
      <c r="B126" s="381"/>
      <c r="C126" s="381"/>
      <c r="D126" s="381"/>
      <c r="E126" s="381"/>
      <c r="F126" s="381"/>
      <c r="G126" s="381"/>
      <c r="H126" s="381"/>
      <c r="I126" s="381"/>
      <c r="J126" s="381"/>
      <c r="K126" s="381"/>
      <c r="L126" s="381"/>
      <c r="M126" s="381"/>
      <c r="N126" s="381"/>
      <c r="O126" s="381"/>
      <c r="P126" s="381"/>
      <c r="Q126" s="381"/>
      <c r="R126" s="381"/>
    </row>
    <row r="127" spans="1:18">
      <c r="A127" s="381"/>
      <c r="B127" s="381"/>
      <c r="C127" s="381"/>
      <c r="D127" s="381"/>
      <c r="E127" s="381"/>
      <c r="F127" s="381"/>
      <c r="G127" s="381"/>
      <c r="H127" s="381"/>
      <c r="I127" s="381"/>
      <c r="J127" s="381"/>
      <c r="K127" s="381"/>
      <c r="L127" s="381"/>
      <c r="M127" s="381"/>
      <c r="N127" s="381"/>
      <c r="O127" s="381"/>
      <c r="P127" s="381"/>
      <c r="Q127" s="381"/>
      <c r="R127" s="381"/>
    </row>
    <row r="128" spans="1:18">
      <c r="A128" s="381"/>
      <c r="B128" s="381"/>
      <c r="C128" s="381"/>
      <c r="D128" s="381"/>
      <c r="E128" s="381"/>
      <c r="F128" s="381"/>
      <c r="G128" s="381"/>
      <c r="H128" s="381"/>
      <c r="I128" s="381"/>
      <c r="J128" s="381"/>
      <c r="K128" s="381"/>
      <c r="L128" s="381"/>
      <c r="M128" s="381"/>
      <c r="N128" s="381"/>
      <c r="O128" s="381"/>
      <c r="P128" s="381"/>
      <c r="Q128" s="381"/>
      <c r="R128" s="381"/>
    </row>
    <row r="129" spans="1:18">
      <c r="A129" s="381"/>
      <c r="B129" s="381"/>
      <c r="C129" s="381"/>
      <c r="D129" s="381"/>
      <c r="E129" s="381"/>
      <c r="F129" s="381"/>
      <c r="G129" s="381"/>
      <c r="H129" s="381"/>
      <c r="I129" s="381"/>
      <c r="J129" s="381"/>
      <c r="K129" s="381"/>
      <c r="L129" s="381"/>
      <c r="M129" s="381"/>
      <c r="N129" s="381"/>
      <c r="O129" s="381"/>
      <c r="P129" s="381"/>
      <c r="Q129" s="381"/>
      <c r="R129" s="381"/>
    </row>
    <row r="130" spans="1:18">
      <c r="A130" s="381"/>
      <c r="B130" s="381"/>
      <c r="C130" s="381"/>
      <c r="D130" s="381"/>
      <c r="E130" s="381"/>
      <c r="F130" s="381"/>
      <c r="G130" s="381"/>
      <c r="H130" s="381"/>
      <c r="I130" s="381"/>
      <c r="J130" s="381"/>
      <c r="K130" s="381"/>
      <c r="L130" s="381"/>
      <c r="M130" s="381"/>
      <c r="N130" s="381"/>
      <c r="O130" s="381"/>
      <c r="P130" s="381"/>
      <c r="Q130" s="381"/>
      <c r="R130" s="381"/>
    </row>
    <row r="131" spans="1:18">
      <c r="A131" s="381"/>
      <c r="B131" s="381"/>
      <c r="C131" s="381"/>
      <c r="D131" s="381"/>
      <c r="E131" s="381"/>
      <c r="F131" s="381"/>
      <c r="G131" s="381"/>
      <c r="H131" s="381"/>
      <c r="I131" s="381"/>
      <c r="J131" s="381"/>
      <c r="K131" s="381"/>
      <c r="L131" s="381"/>
      <c r="M131" s="381"/>
      <c r="N131" s="381"/>
      <c r="O131" s="381"/>
      <c r="P131" s="381"/>
      <c r="Q131" s="381"/>
      <c r="R131" s="381"/>
    </row>
    <row r="132" spans="1:18">
      <c r="A132" s="381"/>
      <c r="B132" s="381"/>
      <c r="C132" s="381"/>
      <c r="D132" s="381"/>
      <c r="E132" s="381"/>
      <c r="F132" s="381"/>
      <c r="G132" s="381"/>
      <c r="H132" s="381"/>
      <c r="I132" s="381"/>
      <c r="J132" s="381"/>
      <c r="K132" s="381"/>
      <c r="L132" s="381"/>
      <c r="M132" s="381"/>
      <c r="N132" s="381"/>
      <c r="O132" s="381"/>
      <c r="P132" s="381"/>
      <c r="Q132" s="381"/>
      <c r="R132" s="381"/>
    </row>
    <row r="133" spans="1:18">
      <c r="A133" s="381"/>
      <c r="B133" s="381"/>
      <c r="C133" s="381"/>
      <c r="D133" s="381"/>
      <c r="E133" s="381"/>
      <c r="F133" s="381"/>
      <c r="G133" s="381"/>
      <c r="H133" s="381"/>
      <c r="I133" s="381"/>
      <c r="J133" s="381"/>
      <c r="K133" s="381"/>
      <c r="L133" s="381"/>
      <c r="M133" s="381"/>
      <c r="N133" s="381"/>
      <c r="O133" s="381"/>
      <c r="P133" s="381"/>
      <c r="Q133" s="381"/>
      <c r="R133" s="381"/>
    </row>
    <row r="134" spans="1:18">
      <c r="A134" s="381"/>
      <c r="B134" s="381"/>
      <c r="C134" s="381"/>
      <c r="D134" s="381"/>
      <c r="E134" s="381"/>
      <c r="F134" s="381"/>
      <c r="G134" s="381"/>
      <c r="H134" s="381"/>
      <c r="I134" s="381"/>
      <c r="J134" s="381"/>
      <c r="K134" s="381"/>
      <c r="L134" s="381"/>
      <c r="M134" s="381"/>
      <c r="N134" s="381"/>
      <c r="O134" s="381"/>
      <c r="P134" s="381"/>
      <c r="Q134" s="381"/>
      <c r="R134" s="381"/>
    </row>
    <row r="135" spans="1:18">
      <c r="A135" s="381"/>
      <c r="B135" s="381"/>
      <c r="C135" s="381"/>
      <c r="D135" s="381"/>
      <c r="E135" s="381"/>
      <c r="F135" s="381"/>
      <c r="G135" s="381"/>
      <c r="H135" s="381"/>
      <c r="I135" s="381"/>
      <c r="J135" s="381"/>
      <c r="K135" s="381"/>
      <c r="L135" s="381"/>
      <c r="M135" s="381"/>
      <c r="N135" s="381"/>
      <c r="O135" s="381"/>
      <c r="P135" s="381"/>
      <c r="Q135" s="381"/>
      <c r="R135" s="381"/>
    </row>
    <row r="136" spans="1:18">
      <c r="A136" s="381"/>
      <c r="B136" s="381"/>
      <c r="C136" s="381"/>
      <c r="D136" s="381"/>
      <c r="E136" s="381"/>
      <c r="F136" s="381"/>
      <c r="G136" s="381"/>
      <c r="H136" s="381"/>
      <c r="I136" s="381"/>
      <c r="J136" s="381"/>
      <c r="K136" s="381"/>
      <c r="L136" s="381"/>
      <c r="M136" s="381"/>
      <c r="N136" s="381"/>
      <c r="O136" s="381"/>
      <c r="P136" s="381"/>
      <c r="Q136" s="381"/>
      <c r="R136" s="381"/>
    </row>
    <row r="137" spans="1:18">
      <c r="A137" s="381"/>
      <c r="B137" s="381"/>
      <c r="C137" s="381"/>
      <c r="D137" s="381"/>
      <c r="E137" s="381"/>
      <c r="F137" s="381"/>
      <c r="G137" s="381"/>
      <c r="H137" s="381"/>
      <c r="I137" s="381"/>
      <c r="J137" s="381"/>
      <c r="K137" s="381"/>
      <c r="L137" s="381"/>
      <c r="M137" s="381"/>
      <c r="N137" s="381"/>
      <c r="O137" s="381"/>
      <c r="P137" s="381"/>
      <c r="Q137" s="381"/>
      <c r="R137" s="381"/>
    </row>
    <row r="138" spans="1:18">
      <c r="A138" s="381"/>
      <c r="B138" s="381"/>
      <c r="C138" s="381"/>
      <c r="D138" s="381"/>
      <c r="E138" s="381"/>
      <c r="F138" s="381"/>
      <c r="G138" s="381"/>
      <c r="H138" s="381"/>
      <c r="I138" s="381"/>
      <c r="J138" s="381"/>
      <c r="K138" s="381"/>
      <c r="L138" s="381"/>
      <c r="M138" s="381"/>
      <c r="N138" s="381"/>
      <c r="O138" s="381"/>
      <c r="P138" s="381"/>
      <c r="Q138" s="381"/>
      <c r="R138" s="381"/>
    </row>
    <row r="139" spans="1:18" hidden="1">
      <c r="A139" s="381"/>
      <c r="B139" s="381"/>
      <c r="C139" s="381"/>
      <c r="D139" s="381"/>
      <c r="E139" s="381"/>
      <c r="F139" s="381"/>
      <c r="G139" s="381"/>
      <c r="H139" s="381"/>
      <c r="I139" s="381"/>
      <c r="J139" s="381"/>
      <c r="K139" s="381"/>
      <c r="L139" s="381"/>
      <c r="M139" s="381"/>
      <c r="N139" s="381"/>
      <c r="O139" s="381"/>
      <c r="P139" s="381"/>
      <c r="Q139" s="381"/>
      <c r="R139" s="381"/>
    </row>
    <row r="140" spans="1:18" ht="21" hidden="1" customHeight="1">
      <c r="A140" s="381"/>
      <c r="B140" s="381"/>
      <c r="C140" s="381"/>
      <c r="D140" s="381"/>
      <c r="E140" s="381"/>
      <c r="F140" s="381"/>
      <c r="G140" s="381"/>
      <c r="H140" s="381"/>
      <c r="I140" s="381"/>
      <c r="J140" s="381"/>
      <c r="K140" s="381"/>
      <c r="L140" s="381"/>
      <c r="M140" s="381"/>
      <c r="N140" s="381"/>
      <c r="O140" s="381"/>
      <c r="P140" s="381"/>
      <c r="Q140" s="381"/>
      <c r="R140" s="381"/>
    </row>
    <row r="141" spans="1:18" hidden="1">
      <c r="A141" s="381"/>
      <c r="B141" s="381"/>
      <c r="C141" s="639" t="s">
        <v>729</v>
      </c>
      <c r="D141" s="475"/>
      <c r="E141" s="475"/>
      <c r="F141" s="474"/>
      <c r="G141" s="474"/>
      <c r="H141" s="474"/>
      <c r="I141" s="474"/>
      <c r="J141" s="474"/>
      <c r="K141" s="474"/>
      <c r="L141" s="474"/>
      <c r="M141" s="474"/>
      <c r="N141" s="474"/>
      <c r="O141" s="474"/>
      <c r="P141" s="474"/>
      <c r="Q141" s="474"/>
      <c r="R141" s="474"/>
    </row>
    <row r="142" spans="1:18" hidden="1">
      <c r="A142" s="381"/>
      <c r="B142" s="476" t="s">
        <v>717</v>
      </c>
      <c r="C142" s="477"/>
      <c r="D142" s="477"/>
      <c r="E142" s="477"/>
      <c r="F142" s="477"/>
      <c r="G142" s="478"/>
      <c r="H142" s="478"/>
      <c r="I142" s="478"/>
      <c r="J142" s="478"/>
      <c r="K142" s="478"/>
      <c r="L142" s="478"/>
      <c r="M142" s="478"/>
      <c r="N142" s="478"/>
      <c r="O142" s="478"/>
      <c r="P142" s="478"/>
      <c r="Q142" s="478"/>
      <c r="R142" s="478"/>
    </row>
    <row r="143" spans="1:18" ht="15.75" hidden="1" thickBot="1">
      <c r="A143" s="381"/>
      <c r="B143" s="479" t="s">
        <v>718</v>
      </c>
      <c r="C143" s="261" t="s">
        <v>678</v>
      </c>
      <c r="D143" s="261" t="s">
        <v>679</v>
      </c>
      <c r="E143" s="261" t="s">
        <v>680</v>
      </c>
      <c r="F143" s="261" t="s">
        <v>681</v>
      </c>
      <c r="G143" s="262" t="s">
        <v>682</v>
      </c>
      <c r="H143" s="261" t="s">
        <v>683</v>
      </c>
      <c r="I143" s="261">
        <v>455</v>
      </c>
      <c r="J143" s="261" t="s">
        <v>684</v>
      </c>
      <c r="K143" s="261" t="s">
        <v>685</v>
      </c>
      <c r="L143" s="261">
        <v>458</v>
      </c>
      <c r="M143" s="261" t="s">
        <v>686</v>
      </c>
      <c r="N143" s="261" t="s">
        <v>687</v>
      </c>
      <c r="O143" s="261" t="s">
        <v>688</v>
      </c>
      <c r="P143" s="261" t="s">
        <v>689</v>
      </c>
      <c r="Q143" s="261" t="s">
        <v>690</v>
      </c>
      <c r="R143" s="263" t="s">
        <v>691</v>
      </c>
    </row>
    <row r="144" spans="1:18" hidden="1">
      <c r="A144" s="381"/>
      <c r="B144" s="483" t="s">
        <v>735</v>
      </c>
      <c r="C144" s="484">
        <v>6.85</v>
      </c>
      <c r="D144" s="484">
        <v>6.56</v>
      </c>
      <c r="E144" s="484">
        <v>12.03</v>
      </c>
      <c r="F144" s="484">
        <v>12.58</v>
      </c>
      <c r="G144" s="484">
        <v>14.81</v>
      </c>
      <c r="H144" s="484">
        <v>16.440000000000001</v>
      </c>
      <c r="I144" s="484">
        <v>26.14</v>
      </c>
      <c r="J144" s="484">
        <v>13.96</v>
      </c>
      <c r="K144" s="484">
        <v>16.41</v>
      </c>
      <c r="L144" s="484">
        <v>25.4</v>
      </c>
      <c r="M144" s="484">
        <v>13.4</v>
      </c>
      <c r="N144" s="484">
        <v>14.87</v>
      </c>
      <c r="O144" s="484">
        <v>15.92</v>
      </c>
      <c r="P144" s="484">
        <v>13.4</v>
      </c>
      <c r="Q144" s="484">
        <v>12.29</v>
      </c>
      <c r="R144" s="484">
        <v>13.14</v>
      </c>
    </row>
    <row r="145" spans="1:18" hidden="1">
      <c r="A145" s="381"/>
      <c r="B145" s="483" t="s">
        <v>736</v>
      </c>
      <c r="C145" s="649">
        <v>6.51</v>
      </c>
      <c r="D145" s="649">
        <v>6.32</v>
      </c>
      <c r="E145" s="649">
        <v>11.59</v>
      </c>
      <c r="F145" s="649">
        <v>12.11</v>
      </c>
      <c r="G145" s="649">
        <v>14.27</v>
      </c>
      <c r="H145" s="649">
        <v>15.82</v>
      </c>
      <c r="I145" s="649">
        <v>24.58</v>
      </c>
      <c r="J145" s="649">
        <v>13.58</v>
      </c>
      <c r="K145" s="649">
        <v>15.12</v>
      </c>
      <c r="L145" s="649">
        <v>23.92</v>
      </c>
      <c r="M145" s="649">
        <v>12.88</v>
      </c>
      <c r="N145" s="649">
        <v>14.44</v>
      </c>
      <c r="O145" s="649">
        <v>15.11</v>
      </c>
      <c r="P145" s="649">
        <v>12.91</v>
      </c>
      <c r="Q145" s="649">
        <v>11.82</v>
      </c>
      <c r="R145" s="649">
        <v>12.629999999999999</v>
      </c>
    </row>
    <row r="146" spans="1:18" hidden="1">
      <c r="A146" s="381"/>
      <c r="B146" s="485" t="s">
        <v>716</v>
      </c>
      <c r="C146" s="486">
        <v>1033.28</v>
      </c>
      <c r="D146" s="486">
        <v>990.56</v>
      </c>
      <c r="E146" s="486">
        <v>1816.53</v>
      </c>
      <c r="F146" s="486">
        <v>1899.58</v>
      </c>
      <c r="G146" s="486">
        <v>2236.31</v>
      </c>
      <c r="H146" s="486">
        <v>2482.44</v>
      </c>
      <c r="I146" s="486">
        <v>3947.14</v>
      </c>
      <c r="J146" s="486">
        <v>2107.96</v>
      </c>
      <c r="K146" s="486">
        <v>2477.91</v>
      </c>
      <c r="L146" s="486">
        <v>3835.4</v>
      </c>
      <c r="M146" s="486">
        <v>2023.4</v>
      </c>
      <c r="N146" s="486">
        <v>2245.37</v>
      </c>
      <c r="O146" s="486">
        <v>2403.92</v>
      </c>
      <c r="P146" s="486">
        <v>2023.4</v>
      </c>
      <c r="Q146" s="486">
        <v>1855.4</v>
      </c>
      <c r="R146" s="486">
        <v>1984.07</v>
      </c>
    </row>
    <row r="147" spans="1:18" hidden="1">
      <c r="A147" s="299"/>
      <c r="B147" s="299"/>
      <c r="C147" s="299"/>
      <c r="D147" s="299"/>
      <c r="E147" s="299"/>
      <c r="F147" s="299"/>
      <c r="G147" s="299"/>
      <c r="H147" s="299"/>
      <c r="I147" s="299"/>
      <c r="J147" s="299"/>
      <c r="K147" s="299"/>
      <c r="L147" s="299"/>
      <c r="M147" s="299"/>
      <c r="N147" s="299"/>
      <c r="O147" s="299"/>
      <c r="P147" s="299"/>
      <c r="Q147" s="299"/>
      <c r="R147" s="299"/>
    </row>
    <row r="148" spans="1:18" hidden="1">
      <c r="A148" s="299"/>
      <c r="B148" s="299"/>
      <c r="C148" s="299"/>
      <c r="D148" s="299"/>
      <c r="E148" s="299"/>
      <c r="F148" s="299"/>
      <c r="G148" s="299"/>
      <c r="H148" s="299"/>
      <c r="I148" s="299"/>
      <c r="J148" s="299"/>
      <c r="K148" s="299"/>
      <c r="L148" s="299"/>
      <c r="M148" s="299"/>
      <c r="N148" s="299"/>
      <c r="O148" s="299"/>
      <c r="P148" s="299"/>
      <c r="Q148" s="299"/>
      <c r="R148" s="299"/>
    </row>
    <row r="149" spans="1:18" hidden="1">
      <c r="A149" s="299"/>
      <c r="B149" s="299"/>
      <c r="C149" s="299"/>
      <c r="D149" s="299"/>
      <c r="E149" s="299"/>
      <c r="F149" s="299"/>
      <c r="G149" s="299"/>
      <c r="H149" s="299"/>
      <c r="I149" s="299"/>
      <c r="J149" s="299"/>
      <c r="K149" s="299"/>
      <c r="L149" s="299"/>
      <c r="M149" s="299"/>
      <c r="N149" s="299"/>
      <c r="O149" s="299"/>
      <c r="P149" s="299"/>
      <c r="Q149" s="299"/>
      <c r="R149" s="299"/>
    </row>
    <row r="150" spans="1:18" hidden="1">
      <c r="A150" s="299"/>
      <c r="B150" s="264" t="s">
        <v>732</v>
      </c>
      <c r="C150" s="264"/>
      <c r="D150" s="264"/>
      <c r="E150" s="264"/>
      <c r="F150" s="264"/>
      <c r="G150" s="264"/>
      <c r="H150" s="264"/>
      <c r="I150" s="264"/>
      <c r="J150" s="264"/>
      <c r="K150" s="264"/>
      <c r="L150" s="264"/>
      <c r="M150" s="264"/>
      <c r="N150" s="264"/>
      <c r="O150" s="264"/>
      <c r="P150" s="264"/>
      <c r="Q150" s="264"/>
      <c r="R150" s="264"/>
    </row>
    <row r="151" spans="1:18" hidden="1">
      <c r="A151" s="299"/>
      <c r="B151" s="265" t="s">
        <v>5</v>
      </c>
      <c r="C151" s="266">
        <v>491</v>
      </c>
      <c r="D151" s="266">
        <v>494</v>
      </c>
      <c r="E151" s="266">
        <v>451</v>
      </c>
      <c r="F151" s="266">
        <v>452</v>
      </c>
      <c r="G151" s="266">
        <v>453</v>
      </c>
      <c r="H151" s="266">
        <v>454</v>
      </c>
      <c r="I151" s="266">
        <v>455</v>
      </c>
      <c r="J151" s="266">
        <v>456</v>
      </c>
      <c r="K151" s="266">
        <v>457</v>
      </c>
      <c r="L151" s="266">
        <v>458</v>
      </c>
      <c r="M151" s="266">
        <v>459</v>
      </c>
      <c r="N151" s="266">
        <v>461</v>
      </c>
      <c r="O151" s="266">
        <v>462</v>
      </c>
      <c r="P151" s="266">
        <v>463</v>
      </c>
      <c r="Q151" s="266">
        <v>470</v>
      </c>
      <c r="R151" s="267">
        <v>471</v>
      </c>
    </row>
    <row r="152" spans="1:18" hidden="1">
      <c r="A152" s="299"/>
      <c r="B152" s="483" t="s">
        <v>776</v>
      </c>
      <c r="C152" s="484">
        <v>6.5699999999999994</v>
      </c>
      <c r="D152" s="484">
        <v>6.09</v>
      </c>
      <c r="E152" s="484">
        <v>11.25</v>
      </c>
      <c r="F152" s="484">
        <v>11.43</v>
      </c>
      <c r="G152" s="484">
        <v>14.1</v>
      </c>
      <c r="H152" s="484">
        <v>15.28</v>
      </c>
      <c r="I152" s="484">
        <v>24.4</v>
      </c>
      <c r="J152" s="484">
        <v>12.95</v>
      </c>
      <c r="K152" s="484">
        <v>15.66</v>
      </c>
      <c r="L152" s="484">
        <v>23.74</v>
      </c>
      <c r="M152" s="484">
        <v>12.51</v>
      </c>
      <c r="N152" s="484">
        <v>13.47</v>
      </c>
      <c r="O152" s="484">
        <v>14.74</v>
      </c>
      <c r="P152" s="484">
        <v>12.8</v>
      </c>
      <c r="Q152" s="484">
        <v>11.14</v>
      </c>
      <c r="R152" s="484">
        <v>12.129999999999999</v>
      </c>
    </row>
    <row r="153" spans="1:18" hidden="1">
      <c r="A153" s="299"/>
      <c r="B153" s="483" t="s">
        <v>777</v>
      </c>
      <c r="C153" s="649">
        <v>6.24</v>
      </c>
      <c r="D153" s="649">
        <v>5.86</v>
      </c>
      <c r="E153" s="649">
        <v>10.83</v>
      </c>
      <c r="F153" s="649">
        <v>11</v>
      </c>
      <c r="G153" s="649">
        <v>13.58</v>
      </c>
      <c r="H153" s="649">
        <v>14.69</v>
      </c>
      <c r="I153" s="649">
        <v>22.93</v>
      </c>
      <c r="J153" s="649">
        <v>12.59</v>
      </c>
      <c r="K153" s="649">
        <v>14.4</v>
      </c>
      <c r="L153" s="649">
        <v>22.35</v>
      </c>
      <c r="M153" s="649">
        <v>12.02</v>
      </c>
      <c r="N153" s="649">
        <v>13.07</v>
      </c>
      <c r="O153" s="649">
        <v>13.97</v>
      </c>
      <c r="P153" s="649">
        <v>12.33</v>
      </c>
      <c r="Q153" s="649">
        <v>10.709999999999999</v>
      </c>
      <c r="R153" s="649">
        <v>11.64</v>
      </c>
    </row>
    <row r="154" spans="1:18" hidden="1">
      <c r="A154" s="299"/>
      <c r="B154" s="485" t="s">
        <v>722</v>
      </c>
      <c r="C154" s="486">
        <v>991</v>
      </c>
      <c r="D154" s="486">
        <v>919.59</v>
      </c>
      <c r="E154" s="486">
        <v>1698.75</v>
      </c>
      <c r="F154" s="486">
        <v>1725.93</v>
      </c>
      <c r="G154" s="486">
        <v>2129.1</v>
      </c>
      <c r="H154" s="486">
        <v>2307.2800000000002</v>
      </c>
      <c r="I154" s="486">
        <v>3684.4</v>
      </c>
      <c r="J154" s="486">
        <v>1955.45</v>
      </c>
      <c r="K154" s="486">
        <v>2364.66</v>
      </c>
      <c r="L154" s="486">
        <v>3584.74</v>
      </c>
      <c r="M154" s="486">
        <v>1889.01</v>
      </c>
      <c r="N154" s="486">
        <v>2033.97</v>
      </c>
      <c r="O154" s="486">
        <v>2225.7399999999998</v>
      </c>
      <c r="P154" s="486">
        <v>1932.8</v>
      </c>
      <c r="Q154" s="486">
        <v>1681.75</v>
      </c>
      <c r="R154" s="486">
        <v>1831.56</v>
      </c>
    </row>
    <row r="155" spans="1:18" hidden="1">
      <c r="A155" s="299"/>
      <c r="B155" s="299"/>
      <c r="C155" s="299"/>
      <c r="D155" s="299"/>
      <c r="E155" s="299"/>
      <c r="F155" s="299"/>
      <c r="G155" s="299"/>
      <c r="H155" s="299"/>
      <c r="I155" s="299"/>
      <c r="J155" s="299"/>
      <c r="K155" s="299"/>
      <c r="L155" s="299"/>
      <c r="M155" s="299"/>
      <c r="N155" s="299"/>
      <c r="O155" s="299"/>
      <c r="P155" s="299"/>
      <c r="Q155" s="299"/>
      <c r="R155" s="299"/>
    </row>
    <row r="156" spans="1:18" hidden="1">
      <c r="A156" s="299"/>
      <c r="B156" s="299"/>
      <c r="C156" s="299"/>
      <c r="D156" s="299"/>
      <c r="E156" s="299"/>
      <c r="F156" s="299"/>
      <c r="G156" s="299"/>
      <c r="H156" s="299"/>
      <c r="I156" s="299"/>
      <c r="J156" s="299"/>
      <c r="K156" s="299"/>
      <c r="L156" s="299"/>
      <c r="M156" s="299"/>
      <c r="N156" s="299"/>
      <c r="O156" s="299"/>
      <c r="P156" s="299"/>
      <c r="Q156" s="299"/>
      <c r="R156" s="299"/>
    </row>
    <row r="157" spans="1:18" hidden="1">
      <c r="A157" s="299"/>
      <c r="B157" s="299"/>
      <c r="C157" s="299"/>
      <c r="D157" s="299"/>
      <c r="E157" s="299"/>
      <c r="F157" s="299"/>
      <c r="G157" s="299"/>
      <c r="H157" s="299"/>
      <c r="I157" s="299"/>
      <c r="J157" s="299"/>
      <c r="K157" s="299"/>
      <c r="L157" s="299"/>
      <c r="M157" s="299"/>
      <c r="N157" s="299"/>
      <c r="O157" s="299"/>
      <c r="P157" s="299"/>
      <c r="Q157" s="299"/>
      <c r="R157" s="299"/>
    </row>
    <row r="158" spans="1:18" hidden="1">
      <c r="A158" s="299"/>
      <c r="B158" s="299"/>
      <c r="C158" s="299"/>
      <c r="D158" s="299"/>
      <c r="E158" s="299"/>
      <c r="F158" s="299"/>
      <c r="G158" s="299"/>
      <c r="H158" s="299"/>
      <c r="I158" s="299"/>
      <c r="J158" s="299"/>
      <c r="K158" s="299"/>
      <c r="L158" s="299"/>
      <c r="M158" s="299"/>
      <c r="N158" s="299"/>
      <c r="O158" s="299"/>
      <c r="P158" s="299"/>
      <c r="Q158" s="299"/>
      <c r="R158" s="299"/>
    </row>
    <row r="159" spans="1:18">
      <c r="A159" s="299"/>
      <c r="B159" s="299"/>
      <c r="C159" s="299"/>
      <c r="D159" s="299"/>
      <c r="E159" s="299"/>
      <c r="F159" s="299"/>
      <c r="G159" s="299"/>
      <c r="H159" s="299"/>
      <c r="I159" s="299"/>
      <c r="J159" s="299"/>
      <c r="K159" s="299"/>
      <c r="L159" s="299"/>
      <c r="M159" s="299"/>
      <c r="N159" s="299"/>
      <c r="O159" s="299"/>
      <c r="P159" s="299"/>
      <c r="Q159" s="299"/>
      <c r="R159" s="299"/>
    </row>
  </sheetData>
  <sheetProtection formatCells="0" formatColumns="0" formatRows="0"/>
  <mergeCells count="6">
    <mergeCell ref="C45:R45"/>
    <mergeCell ref="C4:R4"/>
    <mergeCell ref="A8:B8"/>
    <mergeCell ref="A14:B14"/>
    <mergeCell ref="B29:R29"/>
    <mergeCell ref="C37:R37"/>
  </mergeCells>
  <printOptions horizontalCentered="1"/>
  <pageMargins left="0.25" right="0.25" top="0.75" bottom="0.25" header="0" footer="0.25"/>
  <pageSetup scale="85" fitToHeight="2"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2"/>
  <dimension ref="A1:U299"/>
  <sheetViews>
    <sheetView showGridLines="0" topLeftCell="A26" zoomScaleNormal="100" workbookViewId="0">
      <selection activeCell="U26" sqref="U26"/>
    </sheetView>
  </sheetViews>
  <sheetFormatPr defaultRowHeight="15"/>
  <cols>
    <col min="1" max="1" width="3.28515625" customWidth="1"/>
    <col min="2" max="2" width="6.42578125" customWidth="1"/>
    <col min="3" max="18" width="7" customWidth="1"/>
    <col min="257" max="257" width="3.28515625" customWidth="1"/>
    <col min="258" max="258" width="6.42578125" customWidth="1"/>
    <col min="259" max="274" width="7" customWidth="1"/>
    <col min="513" max="513" width="3.28515625" customWidth="1"/>
    <col min="514" max="514" width="6.42578125" customWidth="1"/>
    <col min="515" max="530" width="7" customWidth="1"/>
    <col min="769" max="769" width="3.28515625" customWidth="1"/>
    <col min="770" max="770" width="6.42578125" customWidth="1"/>
    <col min="771" max="786" width="7" customWidth="1"/>
    <col min="1025" max="1025" width="3.28515625" customWidth="1"/>
    <col min="1026" max="1026" width="6.42578125" customWidth="1"/>
    <col min="1027" max="1042" width="7" customWidth="1"/>
    <col min="1281" max="1281" width="3.28515625" customWidth="1"/>
    <col min="1282" max="1282" width="6.42578125" customWidth="1"/>
    <col min="1283" max="1298" width="7" customWidth="1"/>
    <col min="1537" max="1537" width="3.28515625" customWidth="1"/>
    <col min="1538" max="1538" width="6.42578125" customWidth="1"/>
    <col min="1539" max="1554" width="7" customWidth="1"/>
    <col min="1793" max="1793" width="3.28515625" customWidth="1"/>
    <col min="1794" max="1794" width="6.42578125" customWidth="1"/>
    <col min="1795" max="1810" width="7" customWidth="1"/>
    <col min="2049" max="2049" width="3.28515625" customWidth="1"/>
    <col min="2050" max="2050" width="6.42578125" customWidth="1"/>
    <col min="2051" max="2066" width="7" customWidth="1"/>
    <col min="2305" max="2305" width="3.28515625" customWidth="1"/>
    <col min="2306" max="2306" width="6.42578125" customWidth="1"/>
    <col min="2307" max="2322" width="7" customWidth="1"/>
    <col min="2561" max="2561" width="3.28515625" customWidth="1"/>
    <col min="2562" max="2562" width="6.42578125" customWidth="1"/>
    <col min="2563" max="2578" width="7" customWidth="1"/>
    <col min="2817" max="2817" width="3.28515625" customWidth="1"/>
    <col min="2818" max="2818" width="6.42578125" customWidth="1"/>
    <col min="2819" max="2834" width="7" customWidth="1"/>
    <col min="3073" max="3073" width="3.28515625" customWidth="1"/>
    <col min="3074" max="3074" width="6.42578125" customWidth="1"/>
    <col min="3075" max="3090" width="7" customWidth="1"/>
    <col min="3329" max="3329" width="3.28515625" customWidth="1"/>
    <col min="3330" max="3330" width="6.42578125" customWidth="1"/>
    <col min="3331" max="3346" width="7" customWidth="1"/>
    <col min="3585" max="3585" width="3.28515625" customWidth="1"/>
    <col min="3586" max="3586" width="6.42578125" customWidth="1"/>
    <col min="3587" max="3602" width="7" customWidth="1"/>
    <col min="3841" max="3841" width="3.28515625" customWidth="1"/>
    <col min="3842" max="3842" width="6.42578125" customWidth="1"/>
    <col min="3843" max="3858" width="7" customWidth="1"/>
    <col min="4097" max="4097" width="3.28515625" customWidth="1"/>
    <col min="4098" max="4098" width="6.42578125" customWidth="1"/>
    <col min="4099" max="4114" width="7" customWidth="1"/>
    <col min="4353" max="4353" width="3.28515625" customWidth="1"/>
    <col min="4354" max="4354" width="6.42578125" customWidth="1"/>
    <col min="4355" max="4370" width="7" customWidth="1"/>
    <col min="4609" max="4609" width="3.28515625" customWidth="1"/>
    <col min="4610" max="4610" width="6.42578125" customWidth="1"/>
    <col min="4611" max="4626" width="7" customWidth="1"/>
    <col min="4865" max="4865" width="3.28515625" customWidth="1"/>
    <col min="4866" max="4866" width="6.42578125" customWidth="1"/>
    <col min="4867" max="4882" width="7" customWidth="1"/>
    <col min="5121" max="5121" width="3.28515625" customWidth="1"/>
    <col min="5122" max="5122" width="6.42578125" customWidth="1"/>
    <col min="5123" max="5138" width="7" customWidth="1"/>
    <col min="5377" max="5377" width="3.28515625" customWidth="1"/>
    <col min="5378" max="5378" width="6.42578125" customWidth="1"/>
    <col min="5379" max="5394" width="7" customWidth="1"/>
    <col min="5633" max="5633" width="3.28515625" customWidth="1"/>
    <col min="5634" max="5634" width="6.42578125" customWidth="1"/>
    <col min="5635" max="5650" width="7" customWidth="1"/>
    <col min="5889" max="5889" width="3.28515625" customWidth="1"/>
    <col min="5890" max="5890" width="6.42578125" customWidth="1"/>
    <col min="5891" max="5906" width="7" customWidth="1"/>
    <col min="6145" max="6145" width="3.28515625" customWidth="1"/>
    <col min="6146" max="6146" width="6.42578125" customWidth="1"/>
    <col min="6147" max="6162" width="7" customWidth="1"/>
    <col min="6401" max="6401" width="3.28515625" customWidth="1"/>
    <col min="6402" max="6402" width="6.42578125" customWidth="1"/>
    <col min="6403" max="6418" width="7" customWidth="1"/>
    <col min="6657" max="6657" width="3.28515625" customWidth="1"/>
    <col min="6658" max="6658" width="6.42578125" customWidth="1"/>
    <col min="6659" max="6674" width="7" customWidth="1"/>
    <col min="6913" max="6913" width="3.28515625" customWidth="1"/>
    <col min="6914" max="6914" width="6.42578125" customWidth="1"/>
    <col min="6915" max="6930" width="7" customWidth="1"/>
    <col min="7169" max="7169" width="3.28515625" customWidth="1"/>
    <col min="7170" max="7170" width="6.42578125" customWidth="1"/>
    <col min="7171" max="7186" width="7" customWidth="1"/>
    <col min="7425" max="7425" width="3.28515625" customWidth="1"/>
    <col min="7426" max="7426" width="6.42578125" customWidth="1"/>
    <col min="7427" max="7442" width="7" customWidth="1"/>
    <col min="7681" max="7681" width="3.28515625" customWidth="1"/>
    <col min="7682" max="7682" width="6.42578125" customWidth="1"/>
    <col min="7683" max="7698" width="7" customWidth="1"/>
    <col min="7937" max="7937" width="3.28515625" customWidth="1"/>
    <col min="7938" max="7938" width="6.42578125" customWidth="1"/>
    <col min="7939" max="7954" width="7" customWidth="1"/>
    <col min="8193" max="8193" width="3.28515625" customWidth="1"/>
    <col min="8194" max="8194" width="6.42578125" customWidth="1"/>
    <col min="8195" max="8210" width="7" customWidth="1"/>
    <col min="8449" max="8449" width="3.28515625" customWidth="1"/>
    <col min="8450" max="8450" width="6.42578125" customWidth="1"/>
    <col min="8451" max="8466" width="7" customWidth="1"/>
    <col min="8705" max="8705" width="3.28515625" customWidth="1"/>
    <col min="8706" max="8706" width="6.42578125" customWidth="1"/>
    <col min="8707" max="8722" width="7" customWidth="1"/>
    <col min="8961" max="8961" width="3.28515625" customWidth="1"/>
    <col min="8962" max="8962" width="6.42578125" customWidth="1"/>
    <col min="8963" max="8978" width="7" customWidth="1"/>
    <col min="9217" max="9217" width="3.28515625" customWidth="1"/>
    <col min="9218" max="9218" width="6.42578125" customWidth="1"/>
    <col min="9219" max="9234" width="7" customWidth="1"/>
    <col min="9473" max="9473" width="3.28515625" customWidth="1"/>
    <col min="9474" max="9474" width="6.42578125" customWidth="1"/>
    <col min="9475" max="9490" width="7" customWidth="1"/>
    <col min="9729" max="9729" width="3.28515625" customWidth="1"/>
    <col min="9730" max="9730" width="6.42578125" customWidth="1"/>
    <col min="9731" max="9746" width="7" customWidth="1"/>
    <col min="9985" max="9985" width="3.28515625" customWidth="1"/>
    <col min="9986" max="9986" width="6.42578125" customWidth="1"/>
    <col min="9987" max="10002" width="7" customWidth="1"/>
    <col min="10241" max="10241" width="3.28515625" customWidth="1"/>
    <col min="10242" max="10242" width="6.42578125" customWidth="1"/>
    <col min="10243" max="10258" width="7" customWidth="1"/>
    <col min="10497" max="10497" width="3.28515625" customWidth="1"/>
    <col min="10498" max="10498" width="6.42578125" customWidth="1"/>
    <col min="10499" max="10514" width="7" customWidth="1"/>
    <col min="10753" max="10753" width="3.28515625" customWidth="1"/>
    <col min="10754" max="10754" width="6.42578125" customWidth="1"/>
    <col min="10755" max="10770" width="7" customWidth="1"/>
    <col min="11009" max="11009" width="3.28515625" customWidth="1"/>
    <col min="11010" max="11010" width="6.42578125" customWidth="1"/>
    <col min="11011" max="11026" width="7" customWidth="1"/>
    <col min="11265" max="11265" width="3.28515625" customWidth="1"/>
    <col min="11266" max="11266" width="6.42578125" customWidth="1"/>
    <col min="11267" max="11282" width="7" customWidth="1"/>
    <col min="11521" max="11521" width="3.28515625" customWidth="1"/>
    <col min="11522" max="11522" width="6.42578125" customWidth="1"/>
    <col min="11523" max="11538" width="7" customWidth="1"/>
    <col min="11777" max="11777" width="3.28515625" customWidth="1"/>
    <col min="11778" max="11778" width="6.42578125" customWidth="1"/>
    <col min="11779" max="11794" width="7" customWidth="1"/>
    <col min="12033" max="12033" width="3.28515625" customWidth="1"/>
    <col min="12034" max="12034" width="6.42578125" customWidth="1"/>
    <col min="12035" max="12050" width="7" customWidth="1"/>
    <col min="12289" max="12289" width="3.28515625" customWidth="1"/>
    <col min="12290" max="12290" width="6.42578125" customWidth="1"/>
    <col min="12291" max="12306" width="7" customWidth="1"/>
    <col min="12545" max="12545" width="3.28515625" customWidth="1"/>
    <col min="12546" max="12546" width="6.42578125" customWidth="1"/>
    <col min="12547" max="12562" width="7" customWidth="1"/>
    <col min="12801" max="12801" width="3.28515625" customWidth="1"/>
    <col min="12802" max="12802" width="6.42578125" customWidth="1"/>
    <col min="12803" max="12818" width="7" customWidth="1"/>
    <col min="13057" max="13057" width="3.28515625" customWidth="1"/>
    <col min="13058" max="13058" width="6.42578125" customWidth="1"/>
    <col min="13059" max="13074" width="7" customWidth="1"/>
    <col min="13313" max="13313" width="3.28515625" customWidth="1"/>
    <col min="13314" max="13314" width="6.42578125" customWidth="1"/>
    <col min="13315" max="13330" width="7" customWidth="1"/>
    <col min="13569" max="13569" width="3.28515625" customWidth="1"/>
    <col min="13570" max="13570" width="6.42578125" customWidth="1"/>
    <col min="13571" max="13586" width="7" customWidth="1"/>
    <col min="13825" max="13825" width="3.28515625" customWidth="1"/>
    <col min="13826" max="13826" width="6.42578125" customWidth="1"/>
    <col min="13827" max="13842" width="7" customWidth="1"/>
    <col min="14081" max="14081" width="3.28515625" customWidth="1"/>
    <col min="14082" max="14082" width="6.42578125" customWidth="1"/>
    <col min="14083" max="14098" width="7" customWidth="1"/>
    <col min="14337" max="14337" width="3.28515625" customWidth="1"/>
    <col min="14338" max="14338" width="6.42578125" customWidth="1"/>
    <col min="14339" max="14354" width="7" customWidth="1"/>
    <col min="14593" max="14593" width="3.28515625" customWidth="1"/>
    <col min="14594" max="14594" width="6.42578125" customWidth="1"/>
    <col min="14595" max="14610" width="7" customWidth="1"/>
    <col min="14849" max="14849" width="3.28515625" customWidth="1"/>
    <col min="14850" max="14850" width="6.42578125" customWidth="1"/>
    <col min="14851" max="14866" width="7" customWidth="1"/>
    <col min="15105" max="15105" width="3.28515625" customWidth="1"/>
    <col min="15106" max="15106" width="6.42578125" customWidth="1"/>
    <col min="15107" max="15122" width="7" customWidth="1"/>
    <col min="15361" max="15361" width="3.28515625" customWidth="1"/>
    <col min="15362" max="15362" width="6.42578125" customWidth="1"/>
    <col min="15363" max="15378" width="7" customWidth="1"/>
    <col min="15617" max="15617" width="3.28515625" customWidth="1"/>
    <col min="15618" max="15618" width="6.42578125" customWidth="1"/>
    <col min="15619" max="15634" width="7" customWidth="1"/>
    <col min="15873" max="15873" width="3.28515625" customWidth="1"/>
    <col min="15874" max="15874" width="6.42578125" customWidth="1"/>
    <col min="15875" max="15890" width="7" customWidth="1"/>
    <col min="16129" max="16129" width="3.28515625" customWidth="1"/>
    <col min="16130" max="16130" width="6.42578125" customWidth="1"/>
    <col min="16131" max="16146" width="7" customWidth="1"/>
  </cols>
  <sheetData>
    <row r="1" spans="1:18" ht="15.75" hidden="1">
      <c r="A1" s="381"/>
      <c r="B1" s="503" t="s">
        <v>738</v>
      </c>
      <c r="C1" s="381"/>
      <c r="D1" s="381"/>
      <c r="E1" s="381"/>
      <c r="F1" s="381"/>
      <c r="G1" s="381"/>
      <c r="H1" s="381"/>
      <c r="I1" s="381"/>
      <c r="J1" s="381"/>
      <c r="K1" s="381"/>
      <c r="L1" s="381"/>
      <c r="M1" s="381"/>
      <c r="N1" s="381"/>
      <c r="O1" s="381"/>
      <c r="P1" s="381"/>
      <c r="Q1" s="381"/>
      <c r="R1" s="381"/>
    </row>
    <row r="2" spans="1:18" hidden="1">
      <c r="A2" s="381"/>
      <c r="B2" s="383" t="s">
        <v>739</v>
      </c>
      <c r="C2" s="381"/>
      <c r="D2" s="381"/>
      <c r="E2" s="381"/>
      <c r="F2" s="381"/>
      <c r="G2" s="381"/>
      <c r="H2" s="381"/>
      <c r="I2" s="381"/>
      <c r="J2" s="381"/>
      <c r="K2" s="381"/>
      <c r="L2" s="381"/>
      <c r="M2" s="381"/>
      <c r="N2" s="381"/>
      <c r="O2" s="381"/>
      <c r="P2" s="381"/>
      <c r="Q2" s="381"/>
      <c r="R2" s="381"/>
    </row>
    <row r="3" spans="1:18" hidden="1">
      <c r="A3" s="381"/>
      <c r="B3" s="381"/>
      <c r="C3" s="381"/>
      <c r="D3" s="504"/>
      <c r="E3" s="381"/>
      <c r="F3" s="381"/>
      <c r="G3" s="381"/>
      <c r="H3" s="381"/>
      <c r="I3" s="381"/>
      <c r="J3" s="381"/>
      <c r="K3" s="381"/>
      <c r="L3" s="381"/>
      <c r="M3" s="381"/>
      <c r="N3" s="381"/>
      <c r="O3" s="381"/>
      <c r="P3" s="381"/>
      <c r="Q3" s="381"/>
      <c r="R3" s="381"/>
    </row>
    <row r="4" spans="1:18" hidden="1">
      <c r="A4" s="384"/>
      <c r="B4" s="384"/>
      <c r="C4" s="826" t="s">
        <v>653</v>
      </c>
      <c r="D4" s="827"/>
      <c r="E4" s="827"/>
      <c r="F4" s="827"/>
      <c r="G4" s="827"/>
      <c r="H4" s="827"/>
      <c r="I4" s="827"/>
      <c r="J4" s="827"/>
      <c r="K4" s="827"/>
      <c r="L4" s="827"/>
      <c r="M4" s="827"/>
      <c r="N4" s="827"/>
      <c r="O4" s="827"/>
      <c r="P4" s="827"/>
      <c r="Q4" s="827"/>
      <c r="R4" s="827"/>
    </row>
    <row r="5" spans="1:18" hidden="1">
      <c r="A5" s="384"/>
      <c r="B5" s="384"/>
      <c r="C5" s="505"/>
      <c r="D5" s="506"/>
      <c r="E5" s="507"/>
      <c r="F5" s="828"/>
      <c r="G5" s="829"/>
      <c r="H5" s="829"/>
      <c r="I5" s="830"/>
      <c r="J5" s="828"/>
      <c r="K5" s="829"/>
      <c r="L5" s="829"/>
      <c r="M5" s="829"/>
      <c r="N5" s="829"/>
      <c r="O5" s="830"/>
      <c r="P5" s="508"/>
      <c r="Q5" s="509"/>
      <c r="R5" s="508"/>
    </row>
    <row r="6" spans="1:18" ht="13.5" hidden="1" customHeight="1">
      <c r="A6" s="384"/>
      <c r="B6" s="384"/>
      <c r="C6" s="510"/>
      <c r="D6" s="511"/>
      <c r="E6" s="512"/>
      <c r="F6" s="513"/>
      <c r="G6" s="513"/>
      <c r="H6" s="513"/>
      <c r="I6" s="513"/>
      <c r="J6" s="513"/>
      <c r="K6" s="513"/>
      <c r="L6" s="513"/>
      <c r="M6" s="513"/>
      <c r="N6" s="513"/>
      <c r="O6" s="513"/>
      <c r="P6" s="514"/>
      <c r="Q6" s="831"/>
      <c r="R6" s="833"/>
    </row>
    <row r="7" spans="1:18" ht="13.5" hidden="1" customHeight="1">
      <c r="A7" s="515"/>
      <c r="B7" s="515"/>
      <c r="C7" s="834"/>
      <c r="D7" s="835"/>
      <c r="E7" s="516"/>
      <c r="F7" s="517"/>
      <c r="G7" s="517"/>
      <c r="H7" s="517"/>
      <c r="I7" s="517"/>
      <c r="J7" s="517"/>
      <c r="K7" s="517"/>
      <c r="L7" s="517"/>
      <c r="M7" s="517"/>
      <c r="N7" s="517"/>
      <c r="O7" s="517"/>
      <c r="P7" s="518"/>
      <c r="Q7" s="836"/>
      <c r="R7" s="838"/>
    </row>
    <row r="8" spans="1:18" hidden="1">
      <c r="A8" s="519" t="s">
        <v>740</v>
      </c>
      <c r="B8" s="519"/>
      <c r="C8" s="357">
        <v>61</v>
      </c>
      <c r="D8" s="357">
        <v>64</v>
      </c>
      <c r="E8" s="357">
        <v>651</v>
      </c>
      <c r="F8" s="358">
        <v>652</v>
      </c>
      <c r="G8" s="358">
        <v>653</v>
      </c>
      <c r="H8" s="358">
        <v>654</v>
      </c>
      <c r="I8" s="358">
        <v>655</v>
      </c>
      <c r="J8" s="358">
        <v>656</v>
      </c>
      <c r="K8" s="358">
        <v>657</v>
      </c>
      <c r="L8" s="358">
        <v>658</v>
      </c>
      <c r="M8" s="358">
        <v>659</v>
      </c>
      <c r="N8" s="358">
        <v>661</v>
      </c>
      <c r="O8" s="358">
        <v>662</v>
      </c>
      <c r="P8" s="358">
        <v>663</v>
      </c>
      <c r="Q8" s="358">
        <v>670</v>
      </c>
      <c r="R8" s="357">
        <v>671</v>
      </c>
    </row>
    <row r="9" spans="1:18" hidden="1">
      <c r="A9" s="820" t="s">
        <v>778</v>
      </c>
      <c r="B9" s="821"/>
      <c r="C9" s="268">
        <f>+'Import Incentives'!D49</f>
        <v>0.1</v>
      </c>
      <c r="D9" s="268">
        <f>+'Import Incentives'!E49</f>
        <v>0.1</v>
      </c>
      <c r="E9" s="268">
        <f>+'Import Incentives'!F49</f>
        <v>0.1</v>
      </c>
      <c r="F9" s="268">
        <f>+'Import Incentives'!G49</f>
        <v>0.1</v>
      </c>
      <c r="G9" s="268">
        <f>+'Import Incentives'!H49</f>
        <v>0.1</v>
      </c>
      <c r="H9" s="268">
        <f>+'Import Incentives'!I49</f>
        <v>0.1</v>
      </c>
      <c r="I9" s="268">
        <f>+'Import Incentives'!J49</f>
        <v>0.1</v>
      </c>
      <c r="J9" s="268">
        <f>+'Import Incentives'!K49</f>
        <v>0.1</v>
      </c>
      <c r="K9" s="268">
        <f>+'Import Incentives'!L49</f>
        <v>0.1</v>
      </c>
      <c r="L9" s="268">
        <f>+'Import Incentives'!M49</f>
        <v>0.1</v>
      </c>
      <c r="M9" s="268">
        <f>+'Import Incentives'!N49</f>
        <v>0.1</v>
      </c>
      <c r="N9" s="268">
        <f>+'Import Incentives'!O49</f>
        <v>0.1</v>
      </c>
      <c r="O9" s="268">
        <f>+'Import Incentives'!P49</f>
        <v>0.1</v>
      </c>
      <c r="P9" s="268">
        <f>+'Import Incentives'!Q49</f>
        <v>0.1</v>
      </c>
      <c r="Q9" s="268">
        <f>+'Import Incentives'!R49</f>
        <v>0.1</v>
      </c>
      <c r="R9" s="268">
        <f>+'Import Incentives'!S49</f>
        <v>0.1</v>
      </c>
    </row>
    <row r="10" spans="1:18" hidden="1">
      <c r="A10" s="820" t="s">
        <v>779</v>
      </c>
      <c r="B10" s="821"/>
      <c r="C10" s="268"/>
      <c r="D10" s="268"/>
      <c r="E10" s="268"/>
      <c r="F10" s="268"/>
      <c r="G10" s="268"/>
      <c r="H10" s="268"/>
      <c r="I10" s="268"/>
      <c r="J10" s="268"/>
      <c r="K10" s="268"/>
      <c r="L10" s="268"/>
      <c r="M10" s="268"/>
      <c r="N10" s="268"/>
      <c r="O10" s="268"/>
      <c r="P10" s="268"/>
      <c r="Q10" s="268"/>
      <c r="R10" s="268"/>
    </row>
    <row r="11" spans="1:18" hidden="1">
      <c r="A11" s="820" t="s">
        <v>780</v>
      </c>
      <c r="B11" s="821"/>
      <c r="C11" s="268"/>
      <c r="D11" s="268"/>
      <c r="E11" s="268"/>
      <c r="F11" s="268"/>
      <c r="G11" s="268"/>
      <c r="H11" s="268"/>
      <c r="I11" s="268"/>
      <c r="J11" s="268"/>
      <c r="K11" s="268"/>
      <c r="L11" s="268"/>
      <c r="M11" s="268"/>
      <c r="N11" s="268"/>
      <c r="O11" s="268"/>
      <c r="P11" s="268"/>
      <c r="Q11" s="268"/>
      <c r="R11" s="268"/>
    </row>
    <row r="12" spans="1:18" hidden="1">
      <c r="A12" s="520"/>
      <c r="B12" s="327"/>
      <c r="C12" s="327"/>
      <c r="D12" s="327"/>
      <c r="E12" s="327"/>
      <c r="F12" s="327"/>
      <c r="G12" s="327"/>
      <c r="H12" s="327"/>
      <c r="I12" s="327"/>
      <c r="J12" s="327"/>
      <c r="K12" s="327"/>
      <c r="L12" s="327"/>
      <c r="M12" s="327"/>
      <c r="N12" s="327"/>
      <c r="O12" s="327"/>
      <c r="P12" s="327"/>
      <c r="Q12" s="327"/>
      <c r="R12" s="327"/>
    </row>
    <row r="13" spans="1:18" hidden="1">
      <c r="A13" s="520"/>
      <c r="B13" s="327"/>
      <c r="C13" s="822" t="s">
        <v>669</v>
      </c>
      <c r="D13" s="823"/>
      <c r="E13" s="823"/>
      <c r="F13" s="823"/>
      <c r="G13" s="823"/>
      <c r="H13" s="823"/>
      <c r="I13" s="823"/>
      <c r="J13" s="823"/>
      <c r="K13" s="823"/>
      <c r="L13" s="823"/>
      <c r="M13" s="823"/>
      <c r="N13" s="823"/>
      <c r="O13" s="823"/>
      <c r="P13" s="823"/>
      <c r="Q13" s="823"/>
      <c r="R13" s="823"/>
    </row>
    <row r="14" spans="1:18" hidden="1">
      <c r="A14" s="521" t="s">
        <v>2</v>
      </c>
      <c r="B14" s="521"/>
      <c r="C14" s="357">
        <f t="shared" ref="C14:R14" si="0">+C8</f>
        <v>61</v>
      </c>
      <c r="D14" s="357">
        <f t="shared" si="0"/>
        <v>64</v>
      </c>
      <c r="E14" s="357">
        <f t="shared" si="0"/>
        <v>651</v>
      </c>
      <c r="F14" s="357">
        <f t="shared" si="0"/>
        <v>652</v>
      </c>
      <c r="G14" s="357">
        <f t="shared" si="0"/>
        <v>653</v>
      </c>
      <c r="H14" s="357">
        <f t="shared" si="0"/>
        <v>654</v>
      </c>
      <c r="I14" s="357">
        <f t="shared" si="0"/>
        <v>655</v>
      </c>
      <c r="J14" s="357">
        <f t="shared" si="0"/>
        <v>656</v>
      </c>
      <c r="K14" s="357">
        <f t="shared" si="0"/>
        <v>657</v>
      </c>
      <c r="L14" s="357">
        <v>658</v>
      </c>
      <c r="M14" s="357">
        <f t="shared" si="0"/>
        <v>659</v>
      </c>
      <c r="N14" s="357">
        <v>661</v>
      </c>
      <c r="O14" s="357">
        <f t="shared" si="0"/>
        <v>662</v>
      </c>
      <c r="P14" s="357">
        <v>663</v>
      </c>
      <c r="Q14" s="357">
        <f t="shared" si="0"/>
        <v>670</v>
      </c>
      <c r="R14" s="357">
        <f t="shared" si="0"/>
        <v>671</v>
      </c>
    </row>
    <row r="15" spans="1:18" hidden="1">
      <c r="A15" s="824" t="s">
        <v>626</v>
      </c>
      <c r="B15" s="825"/>
      <c r="C15" s="280">
        <f>+'Import Incentives'!D53</f>
        <v>1</v>
      </c>
      <c r="D15" s="280">
        <f>+'Import Incentives'!E53</f>
        <v>1</v>
      </c>
      <c r="E15" s="280">
        <f>+'Import Incentives'!F53</f>
        <v>1</v>
      </c>
      <c r="F15" s="280">
        <f>+'Import Incentives'!G53</f>
        <v>1</v>
      </c>
      <c r="G15" s="280">
        <f>+'Import Incentives'!H53</f>
        <v>1</v>
      </c>
      <c r="H15" s="280">
        <f>+'Import Incentives'!I53</f>
        <v>1</v>
      </c>
      <c r="I15" s="280">
        <f>+'Import Incentives'!J53</f>
        <v>1</v>
      </c>
      <c r="J15" s="280">
        <f>+'Import Incentives'!K53</f>
        <v>1</v>
      </c>
      <c r="K15" s="280">
        <f>+'Import Incentives'!L53</f>
        <v>1</v>
      </c>
      <c r="L15" s="280">
        <f>+'Import Incentives'!M53</f>
        <v>1</v>
      </c>
      <c r="M15" s="280">
        <f>+'Import Incentives'!N53</f>
        <v>1</v>
      </c>
      <c r="N15" s="280">
        <f>+'Import Incentives'!O53</f>
        <v>1</v>
      </c>
      <c r="O15" s="280">
        <f>+'Import Incentives'!P53</f>
        <v>1</v>
      </c>
      <c r="P15" s="280">
        <f>+'Import Incentives'!Q53</f>
        <v>1</v>
      </c>
      <c r="Q15" s="280">
        <f>+'Import Incentives'!R53</f>
        <v>1</v>
      </c>
      <c r="R15" s="280">
        <f>+'Import Incentives'!S53</f>
        <v>1</v>
      </c>
    </row>
    <row r="16" spans="1:18" hidden="1">
      <c r="A16" s="824" t="s">
        <v>4</v>
      </c>
      <c r="B16" s="825"/>
      <c r="C16" s="650"/>
      <c r="D16" s="650"/>
      <c r="E16" s="650"/>
      <c r="F16" s="650"/>
      <c r="G16" s="650"/>
      <c r="H16" s="650"/>
      <c r="I16" s="650"/>
      <c r="J16" s="650"/>
      <c r="K16" s="650"/>
      <c r="L16" s="650"/>
      <c r="M16" s="650"/>
      <c r="N16" s="650"/>
      <c r="O16" s="650"/>
      <c r="P16" s="650"/>
      <c r="Q16" s="650"/>
      <c r="R16" s="650"/>
    </row>
    <row r="17" spans="1:21" hidden="1">
      <c r="A17" s="381"/>
      <c r="B17" s="381"/>
      <c r="C17" s="381"/>
      <c r="D17" s="381"/>
      <c r="E17" s="381"/>
      <c r="F17" s="381"/>
      <c r="G17" s="381"/>
      <c r="H17" s="381"/>
      <c r="I17" s="381"/>
      <c r="J17" s="381"/>
      <c r="K17" s="381"/>
      <c r="L17" s="381"/>
      <c r="M17" s="381"/>
      <c r="N17" s="381"/>
      <c r="O17" s="381"/>
      <c r="P17" s="381"/>
      <c r="Q17" s="381"/>
      <c r="R17" s="381"/>
    </row>
    <row r="18" spans="1:21" hidden="1">
      <c r="A18" s="381"/>
      <c r="B18" s="381"/>
      <c r="C18" s="381"/>
      <c r="D18" s="381"/>
      <c r="E18" s="381"/>
      <c r="F18" s="381"/>
      <c r="G18" s="381"/>
      <c r="H18" s="381"/>
      <c r="I18" s="381"/>
      <c r="J18" s="381"/>
      <c r="K18" s="381"/>
      <c r="L18" s="381"/>
      <c r="M18" s="381"/>
      <c r="N18" s="381"/>
      <c r="O18" s="381"/>
      <c r="P18" s="381"/>
      <c r="Q18" s="381"/>
      <c r="R18" s="381"/>
    </row>
    <row r="19" spans="1:21" hidden="1">
      <c r="A19" s="381"/>
      <c r="B19" s="381"/>
      <c r="C19" s="381"/>
      <c r="D19" s="381"/>
      <c r="E19" s="381"/>
      <c r="F19" s="381"/>
      <c r="G19" s="381"/>
      <c r="H19" s="381"/>
      <c r="I19" s="381"/>
      <c r="J19" s="381"/>
      <c r="K19" s="381"/>
      <c r="L19" s="381"/>
      <c r="M19" s="381"/>
      <c r="N19" s="381"/>
      <c r="O19" s="381"/>
      <c r="P19" s="381"/>
      <c r="Q19" s="381"/>
      <c r="R19" s="381"/>
    </row>
    <row r="20" spans="1:21" hidden="1">
      <c r="A20" s="381"/>
      <c r="B20" s="381"/>
      <c r="C20" s="381"/>
      <c r="D20" s="381"/>
      <c r="E20" s="381"/>
      <c r="F20" s="381"/>
      <c r="G20" s="381"/>
      <c r="H20" s="381"/>
      <c r="I20" s="381"/>
      <c r="J20" s="381"/>
      <c r="K20" s="381"/>
      <c r="L20" s="381"/>
      <c r="M20" s="381"/>
      <c r="N20" s="381"/>
      <c r="O20" s="381"/>
      <c r="P20" s="381"/>
      <c r="Q20" s="381"/>
      <c r="R20" s="381"/>
    </row>
    <row r="21" spans="1:21" hidden="1">
      <c r="A21" s="381"/>
      <c r="B21" s="381"/>
      <c r="C21" s="381"/>
      <c r="D21" s="381"/>
      <c r="E21" s="381"/>
      <c r="F21" s="381"/>
      <c r="G21" s="381"/>
      <c r="H21" s="381"/>
      <c r="I21" s="381"/>
      <c r="J21" s="381"/>
      <c r="K21" s="381"/>
      <c r="L21" s="381"/>
      <c r="M21" s="381"/>
      <c r="N21" s="381"/>
      <c r="O21" s="381"/>
      <c r="P21" s="381"/>
      <c r="Q21" s="381"/>
      <c r="R21" s="381"/>
    </row>
    <row r="22" spans="1:21" hidden="1">
      <c r="A22" s="381"/>
      <c r="B22" s="381"/>
      <c r="C22" s="381"/>
      <c r="D22" s="381"/>
      <c r="E22" s="381"/>
      <c r="F22" s="381"/>
      <c r="G22" s="381"/>
      <c r="H22" s="381"/>
      <c r="I22" s="381"/>
      <c r="J22" s="381"/>
      <c r="K22" s="381"/>
      <c r="L22" s="381"/>
      <c r="M22" s="381"/>
      <c r="N22" s="381"/>
      <c r="O22" s="381"/>
      <c r="P22" s="381"/>
      <c r="Q22" s="381"/>
      <c r="R22" s="381"/>
    </row>
    <row r="23" spans="1:21" hidden="1">
      <c r="A23" s="381"/>
      <c r="B23" s="381"/>
      <c r="C23" s="381"/>
      <c r="D23" s="381"/>
      <c r="E23" s="381"/>
      <c r="F23" s="381"/>
      <c r="G23" s="381"/>
      <c r="H23" s="381"/>
      <c r="I23" s="381"/>
      <c r="J23" s="381"/>
      <c r="K23" s="381"/>
      <c r="L23" s="381"/>
      <c r="M23" s="381"/>
      <c r="N23" s="381"/>
      <c r="O23" s="381"/>
      <c r="P23" s="381"/>
      <c r="Q23" s="381"/>
      <c r="R23" s="381"/>
    </row>
    <row r="24" spans="1:21" hidden="1">
      <c r="A24" s="381"/>
      <c r="B24" s="381"/>
      <c r="C24" s="381"/>
      <c r="D24" s="381"/>
      <c r="E24" s="381"/>
      <c r="F24" s="381"/>
      <c r="G24" s="381"/>
      <c r="H24" s="381"/>
      <c r="I24" s="381"/>
      <c r="J24" s="381"/>
      <c r="K24" s="381"/>
      <c r="L24" s="381"/>
      <c r="M24" s="381"/>
      <c r="N24" s="381"/>
      <c r="O24" s="381"/>
      <c r="P24" s="381"/>
      <c r="Q24" s="381"/>
      <c r="R24" s="381"/>
    </row>
    <row r="25" spans="1:21" hidden="1">
      <c r="A25" s="381"/>
      <c r="B25" s="381"/>
      <c r="C25" s="399"/>
      <c r="D25" s="399"/>
      <c r="E25" s="399"/>
      <c r="F25" s="399"/>
      <c r="G25" s="399"/>
      <c r="H25" s="399"/>
      <c r="I25" s="399"/>
      <c r="J25" s="399"/>
      <c r="K25" s="399"/>
      <c r="L25" s="399"/>
      <c r="M25" s="399"/>
      <c r="N25" s="399"/>
      <c r="O25" s="399"/>
      <c r="P25" s="399"/>
      <c r="Q25" s="381"/>
      <c r="R25" s="381"/>
    </row>
    <row r="26" spans="1:21" ht="15.75">
      <c r="A26" s="299"/>
      <c r="B26" s="400" t="s">
        <v>800</v>
      </c>
      <c r="C26" s="381"/>
      <c r="D26" s="381"/>
      <c r="E26" s="381"/>
      <c r="F26" s="381"/>
      <c r="G26" s="381"/>
      <c r="H26" s="381"/>
      <c r="I26" s="299"/>
      <c r="J26" s="381"/>
      <c r="K26" s="381"/>
      <c r="L26" s="381"/>
      <c r="M26" s="381"/>
      <c r="N26" s="381"/>
      <c r="O26" s="381"/>
      <c r="P26" s="299"/>
      <c r="Q26" s="401" t="s">
        <v>708</v>
      </c>
      <c r="R26" s="381"/>
      <c r="U26" s="694" t="s">
        <v>802</v>
      </c>
    </row>
    <row r="27" spans="1:21" ht="18.75">
      <c r="A27" s="299"/>
      <c r="B27" s="522" t="s">
        <v>781</v>
      </c>
      <c r="C27" s="381"/>
      <c r="D27" s="381"/>
      <c r="E27" s="381"/>
      <c r="F27" s="381"/>
      <c r="G27" s="381"/>
      <c r="H27" s="381"/>
      <c r="I27" s="381"/>
      <c r="J27" s="381"/>
      <c r="K27" s="381"/>
      <c r="L27" s="381"/>
      <c r="M27" s="381"/>
      <c r="N27" s="381"/>
      <c r="O27" s="381"/>
      <c r="P27" s="381"/>
      <c r="Q27" s="381"/>
      <c r="R27" s="381"/>
    </row>
    <row r="28" spans="1:21" ht="11.1" customHeight="1">
      <c r="A28" s="381"/>
      <c r="B28" s="381"/>
      <c r="C28" s="381"/>
      <c r="D28" s="381"/>
      <c r="E28" s="381"/>
      <c r="F28" s="381"/>
      <c r="G28" s="381"/>
      <c r="H28" s="381"/>
      <c r="I28" s="381"/>
      <c r="J28" s="381"/>
      <c r="K28" s="381"/>
      <c r="L28" s="381"/>
      <c r="M28" s="381"/>
      <c r="N28" s="381"/>
      <c r="O28" s="381"/>
      <c r="P28" s="381"/>
      <c r="Q28" s="381"/>
      <c r="R28" s="381"/>
    </row>
    <row r="29" spans="1:21" ht="26.25" customHeight="1">
      <c r="A29" s="523"/>
      <c r="B29" s="812" t="str">
        <f>"The rates shown are for shipments to the United States, billed to a U.S. UPS account number. "</f>
        <v xml:space="preserve">The rates shown are for shipments to the United States, billed to a U.S. UPS account number. </v>
      </c>
      <c r="C29" s="812"/>
      <c r="D29" s="812"/>
      <c r="E29" s="812"/>
      <c r="F29" s="812"/>
      <c r="G29" s="812"/>
      <c r="H29" s="812"/>
      <c r="I29" s="812"/>
      <c r="J29" s="812"/>
      <c r="K29" s="812"/>
      <c r="L29" s="812"/>
      <c r="M29" s="812"/>
      <c r="N29" s="812"/>
      <c r="O29" s="812"/>
      <c r="P29" s="812"/>
      <c r="Q29" s="812"/>
      <c r="R29" s="812"/>
    </row>
    <row r="30" spans="1:21" ht="11.1" customHeight="1">
      <c r="A30" s="381"/>
      <c r="B30" s="403"/>
      <c r="C30" s="403"/>
      <c r="D30" s="403"/>
      <c r="E30" s="403"/>
      <c r="F30" s="403"/>
      <c r="G30" s="403"/>
      <c r="H30" s="403"/>
      <c r="I30" s="403"/>
      <c r="J30" s="381"/>
      <c r="K30" s="381"/>
      <c r="L30" s="381"/>
      <c r="M30" s="381"/>
      <c r="N30" s="381"/>
      <c r="O30" s="381"/>
      <c r="P30" s="381"/>
      <c r="Q30" s="381"/>
      <c r="R30" s="381"/>
    </row>
    <row r="31" spans="1:21">
      <c r="A31" s="299"/>
      <c r="B31" s="381"/>
      <c r="C31" s="381"/>
      <c r="D31" s="381"/>
      <c r="E31" s="381"/>
      <c r="F31" s="381"/>
      <c r="G31" s="491"/>
      <c r="H31" s="381"/>
      <c r="I31" s="381"/>
      <c r="J31" s="381"/>
      <c r="K31" s="381"/>
      <c r="L31" s="381"/>
      <c r="M31" s="381"/>
      <c r="N31" s="381"/>
      <c r="O31" s="381"/>
      <c r="P31" s="381"/>
      <c r="Q31" s="381"/>
      <c r="R31" s="381"/>
    </row>
    <row r="32" spans="1:21" ht="15.75" thickBot="1">
      <c r="A32" s="381"/>
      <c r="B32" s="455" t="s">
        <v>743</v>
      </c>
      <c r="C32" s="405"/>
      <c r="D32" s="381"/>
      <c r="E32" s="381"/>
      <c r="F32" s="381"/>
      <c r="G32" s="381"/>
      <c r="H32" s="381"/>
      <c r="I32" s="381"/>
      <c r="J32" s="381"/>
      <c r="K32" s="381"/>
      <c r="L32" s="381"/>
      <c r="M32" s="381"/>
      <c r="N32" s="381"/>
      <c r="O32" s="381"/>
      <c r="P32" s="381"/>
      <c r="Q32" s="381"/>
      <c r="R32" s="381"/>
    </row>
    <row r="33" spans="1:18" ht="15.75" thickBot="1">
      <c r="A33" s="381"/>
      <c r="B33" s="525"/>
      <c r="C33" s="815" t="s">
        <v>5</v>
      </c>
      <c r="D33" s="842"/>
      <c r="E33" s="842"/>
      <c r="F33" s="842"/>
      <c r="G33" s="842"/>
      <c r="H33" s="842"/>
      <c r="I33" s="842"/>
      <c r="J33" s="842"/>
      <c r="K33" s="842"/>
      <c r="L33" s="842"/>
      <c r="M33" s="842"/>
      <c r="N33" s="842"/>
      <c r="O33" s="842"/>
      <c r="P33" s="842"/>
      <c r="Q33" s="842"/>
      <c r="R33" s="843"/>
    </row>
    <row r="34" spans="1:18" ht="15.75" hidden="1" thickBot="1">
      <c r="A34" s="381"/>
      <c r="B34" s="526"/>
      <c r="C34" s="425"/>
      <c r="D34" s="426"/>
      <c r="E34" s="427"/>
      <c r="F34" s="426"/>
      <c r="G34" s="427"/>
      <c r="H34" s="426"/>
      <c r="I34" s="427"/>
      <c r="J34" s="426"/>
      <c r="K34" s="427"/>
      <c r="L34" s="427"/>
      <c r="M34" s="426"/>
      <c r="N34" s="426"/>
      <c r="O34" s="427"/>
      <c r="P34" s="427"/>
      <c r="Q34" s="527"/>
      <c r="R34" s="528"/>
    </row>
    <row r="35" spans="1:18" ht="15.75" hidden="1" thickBot="1">
      <c r="A35" s="381"/>
      <c r="B35" s="526"/>
      <c r="C35" s="425"/>
      <c r="D35" s="426"/>
      <c r="E35" s="427"/>
      <c r="F35" s="426"/>
      <c r="G35" s="427"/>
      <c r="H35" s="426"/>
      <c r="I35" s="427"/>
      <c r="J35" s="426"/>
      <c r="K35" s="427"/>
      <c r="L35" s="427"/>
      <c r="M35" s="426"/>
      <c r="N35" s="426"/>
      <c r="O35" s="427"/>
      <c r="P35" s="427"/>
      <c r="Q35" s="527"/>
      <c r="R35" s="528"/>
    </row>
    <row r="36" spans="1:18" ht="6" customHeight="1">
      <c r="A36" s="381"/>
      <c r="B36" s="526"/>
      <c r="C36" s="456"/>
      <c r="D36" s="445"/>
      <c r="E36" s="446"/>
      <c r="F36" s="445"/>
      <c r="G36" s="446"/>
      <c r="H36" s="445"/>
      <c r="I36" s="446"/>
      <c r="J36" s="445"/>
      <c r="K36" s="446"/>
      <c r="L36" s="445"/>
      <c r="M36" s="446"/>
      <c r="N36" s="445"/>
      <c r="O36" s="446"/>
      <c r="P36" s="445"/>
      <c r="Q36" s="446"/>
      <c r="R36" s="636"/>
    </row>
    <row r="37" spans="1:18" ht="15.75" thickBot="1">
      <c r="A37" s="381"/>
      <c r="B37" s="529"/>
      <c r="C37" s="530">
        <v>61</v>
      </c>
      <c r="D37" s="531">
        <v>64</v>
      </c>
      <c r="E37" s="532" t="s">
        <v>782</v>
      </c>
      <c r="F37" s="531" t="s">
        <v>694</v>
      </c>
      <c r="G37" s="532" t="s">
        <v>695</v>
      </c>
      <c r="H37" s="531" t="s">
        <v>696</v>
      </c>
      <c r="I37" s="532" t="s">
        <v>697</v>
      </c>
      <c r="J37" s="531" t="s">
        <v>698</v>
      </c>
      <c r="K37" s="532" t="s">
        <v>699</v>
      </c>
      <c r="L37" s="531" t="s">
        <v>700</v>
      </c>
      <c r="M37" s="532" t="s">
        <v>701</v>
      </c>
      <c r="N37" s="531" t="s">
        <v>702</v>
      </c>
      <c r="O37" s="532" t="s">
        <v>703</v>
      </c>
      <c r="P37" s="531" t="s">
        <v>704</v>
      </c>
      <c r="Q37" s="532">
        <v>670</v>
      </c>
      <c r="R37" s="651">
        <v>671</v>
      </c>
    </row>
    <row r="38" spans="1:18" ht="12.6" customHeight="1">
      <c r="A38" s="381"/>
      <c r="B38" s="534">
        <v>1</v>
      </c>
      <c r="C38" s="441">
        <f>MAX((1-C$9)*C208,C$208*(1-C$15))</f>
        <v>73.097999999999999</v>
      </c>
      <c r="D38" s="442">
        <f t="shared" ref="D38:R39" si="1">MAX((1-D$9)*D208,D$208*(1-D$15))</f>
        <v>53.874000000000002</v>
      </c>
      <c r="E38" s="443">
        <f t="shared" si="1"/>
        <v>129.06899999999999</v>
      </c>
      <c r="F38" s="442">
        <f t="shared" si="1"/>
        <v>82.908000000000001</v>
      </c>
      <c r="G38" s="443">
        <f t="shared" si="1"/>
        <v>146.22300000000001</v>
      </c>
      <c r="H38" s="442">
        <f t="shared" si="1"/>
        <v>97.893000000000001</v>
      </c>
      <c r="I38" s="443">
        <f t="shared" si="1"/>
        <v>126.25200000000001</v>
      </c>
      <c r="J38" s="442">
        <f t="shared" si="1"/>
        <v>100.998</v>
      </c>
      <c r="K38" s="443">
        <f t="shared" si="1"/>
        <v>126.765</v>
      </c>
      <c r="L38" s="442">
        <f t="shared" si="1"/>
        <v>154.71899999999999</v>
      </c>
      <c r="M38" s="443">
        <f t="shared" si="1"/>
        <v>101.07</v>
      </c>
      <c r="N38" s="442">
        <f t="shared" si="1"/>
        <v>99.738000000000014</v>
      </c>
      <c r="O38" s="443">
        <f t="shared" si="1"/>
        <v>93.456000000000003</v>
      </c>
      <c r="P38" s="442">
        <f t="shared" si="1"/>
        <v>104.193</v>
      </c>
      <c r="Q38" s="443">
        <f t="shared" si="1"/>
        <v>78.453000000000003</v>
      </c>
      <c r="R38" s="634">
        <f t="shared" si="1"/>
        <v>84.204000000000008</v>
      </c>
    </row>
    <row r="39" spans="1:18" ht="12.6" customHeight="1">
      <c r="A39" s="381"/>
      <c r="B39" s="534">
        <f t="shared" ref="B39:B77" si="2">+B38+1</f>
        <v>2</v>
      </c>
      <c r="C39" s="425">
        <f>MAX((1-C$9)*C209,C$208*(1-C$15))</f>
        <v>82.53</v>
      </c>
      <c r="D39" s="426">
        <f t="shared" si="1"/>
        <v>60.614999999999995</v>
      </c>
      <c r="E39" s="427">
        <f t="shared" si="1"/>
        <v>146.727</v>
      </c>
      <c r="F39" s="426">
        <f t="shared" si="1"/>
        <v>99.323999999999998</v>
      </c>
      <c r="G39" s="427">
        <f t="shared" si="1"/>
        <v>166.923</v>
      </c>
      <c r="H39" s="426">
        <f t="shared" si="1"/>
        <v>115.767</v>
      </c>
      <c r="I39" s="427">
        <f t="shared" si="1"/>
        <v>159.19200000000001</v>
      </c>
      <c r="J39" s="426">
        <f t="shared" si="1"/>
        <v>121.5</v>
      </c>
      <c r="K39" s="427">
        <f t="shared" si="1"/>
        <v>155.12400000000002</v>
      </c>
      <c r="L39" s="426">
        <f t="shared" si="1"/>
        <v>185.39100000000002</v>
      </c>
      <c r="M39" s="427">
        <f t="shared" si="1"/>
        <v>119.68199999999999</v>
      </c>
      <c r="N39" s="426">
        <f t="shared" si="1"/>
        <v>116.07300000000001</v>
      </c>
      <c r="O39" s="427">
        <f t="shared" si="1"/>
        <v>107.622</v>
      </c>
      <c r="P39" s="426">
        <f t="shared" si="1"/>
        <v>119.68199999999999</v>
      </c>
      <c r="Q39" s="427">
        <f t="shared" si="1"/>
        <v>93.384</v>
      </c>
      <c r="R39" s="585">
        <f t="shared" si="1"/>
        <v>102.69000000000001</v>
      </c>
    </row>
    <row r="40" spans="1:18" ht="12.6" customHeight="1">
      <c r="A40" s="381"/>
      <c r="B40" s="534">
        <f t="shared" si="2"/>
        <v>3</v>
      </c>
      <c r="C40" s="425">
        <f t="shared" ref="C40:R55" si="3">MAX((1-C$9)*C210,C$208*(1-C$15))</f>
        <v>92.160000000000011</v>
      </c>
      <c r="D40" s="426">
        <f t="shared" si="3"/>
        <v>67.545000000000002</v>
      </c>
      <c r="E40" s="427">
        <f t="shared" si="3"/>
        <v>161.21700000000001</v>
      </c>
      <c r="F40" s="426">
        <f t="shared" si="3"/>
        <v>110.86200000000001</v>
      </c>
      <c r="G40" s="427">
        <f t="shared" si="3"/>
        <v>184.239</v>
      </c>
      <c r="H40" s="426">
        <f t="shared" si="3"/>
        <v>133.66800000000001</v>
      </c>
      <c r="I40" s="427">
        <f t="shared" si="3"/>
        <v>187.99199999999999</v>
      </c>
      <c r="J40" s="426">
        <f t="shared" si="3"/>
        <v>141.48000000000002</v>
      </c>
      <c r="K40" s="427">
        <f t="shared" si="3"/>
        <v>178.79400000000001</v>
      </c>
      <c r="L40" s="426">
        <f t="shared" si="3"/>
        <v>215.58599999999998</v>
      </c>
      <c r="M40" s="427">
        <f t="shared" si="3"/>
        <v>135.54900000000001</v>
      </c>
      <c r="N40" s="426">
        <f t="shared" si="3"/>
        <v>130.93199999999999</v>
      </c>
      <c r="O40" s="427">
        <f t="shared" si="3"/>
        <v>122.283</v>
      </c>
      <c r="P40" s="426">
        <f t="shared" si="3"/>
        <v>135.54900000000001</v>
      </c>
      <c r="Q40" s="427">
        <f t="shared" si="3"/>
        <v>105.26400000000001</v>
      </c>
      <c r="R40" s="585">
        <f t="shared" si="3"/>
        <v>113.79600000000001</v>
      </c>
    </row>
    <row r="41" spans="1:18" ht="12.6" customHeight="1">
      <c r="A41" s="381"/>
      <c r="B41" s="534">
        <f t="shared" si="2"/>
        <v>4</v>
      </c>
      <c r="C41" s="425">
        <f t="shared" si="3"/>
        <v>100.71000000000001</v>
      </c>
      <c r="D41" s="426">
        <f t="shared" si="3"/>
        <v>73.782000000000011</v>
      </c>
      <c r="E41" s="427">
        <f t="shared" si="3"/>
        <v>180.81899999999999</v>
      </c>
      <c r="F41" s="426">
        <f t="shared" si="3"/>
        <v>123.471</v>
      </c>
      <c r="G41" s="427">
        <f t="shared" si="3"/>
        <v>205.191</v>
      </c>
      <c r="H41" s="426">
        <f t="shared" si="3"/>
        <v>154.46700000000001</v>
      </c>
      <c r="I41" s="427">
        <f t="shared" si="3"/>
        <v>213.29100000000003</v>
      </c>
      <c r="J41" s="426">
        <f t="shared" si="3"/>
        <v>164.82600000000002</v>
      </c>
      <c r="K41" s="427">
        <f t="shared" si="3"/>
        <v>206.78399999999999</v>
      </c>
      <c r="L41" s="426">
        <f t="shared" si="3"/>
        <v>248.84100000000001</v>
      </c>
      <c r="M41" s="427">
        <f t="shared" si="3"/>
        <v>146.73599999999999</v>
      </c>
      <c r="N41" s="426">
        <f t="shared" si="3"/>
        <v>145.85400000000001</v>
      </c>
      <c r="O41" s="427">
        <f t="shared" si="3"/>
        <v>136.66499999999999</v>
      </c>
      <c r="P41" s="426">
        <f t="shared" si="3"/>
        <v>146.73599999999999</v>
      </c>
      <c r="Q41" s="427">
        <f t="shared" si="3"/>
        <v>115.983</v>
      </c>
      <c r="R41" s="585">
        <f t="shared" si="3"/>
        <v>129.91499999999999</v>
      </c>
    </row>
    <row r="42" spans="1:18" ht="12.6" customHeight="1">
      <c r="A42" s="381"/>
      <c r="B42" s="539">
        <f t="shared" si="2"/>
        <v>5</v>
      </c>
      <c r="C42" s="429">
        <f t="shared" si="3"/>
        <v>108.63000000000001</v>
      </c>
      <c r="D42" s="430">
        <f t="shared" si="3"/>
        <v>79.902000000000001</v>
      </c>
      <c r="E42" s="431">
        <f t="shared" si="3"/>
        <v>195.3</v>
      </c>
      <c r="F42" s="430">
        <f t="shared" si="3"/>
        <v>135.11699999999999</v>
      </c>
      <c r="G42" s="431">
        <f t="shared" si="3"/>
        <v>225.333</v>
      </c>
      <c r="H42" s="430">
        <f t="shared" si="3"/>
        <v>168.768</v>
      </c>
      <c r="I42" s="431">
        <f t="shared" si="3"/>
        <v>237.94200000000001</v>
      </c>
      <c r="J42" s="430">
        <f t="shared" si="3"/>
        <v>181.73700000000002</v>
      </c>
      <c r="K42" s="431">
        <f t="shared" si="3"/>
        <v>227.62800000000001</v>
      </c>
      <c r="L42" s="430">
        <f t="shared" si="3"/>
        <v>296.80200000000002</v>
      </c>
      <c r="M42" s="431">
        <f t="shared" si="3"/>
        <v>163.233</v>
      </c>
      <c r="N42" s="430">
        <f t="shared" si="3"/>
        <v>157.977</v>
      </c>
      <c r="O42" s="431">
        <f t="shared" si="3"/>
        <v>150.20100000000002</v>
      </c>
      <c r="P42" s="430">
        <f t="shared" si="3"/>
        <v>163.233</v>
      </c>
      <c r="Q42" s="431">
        <f t="shared" si="3"/>
        <v>127.971</v>
      </c>
      <c r="R42" s="587">
        <f t="shared" si="3"/>
        <v>142.60500000000002</v>
      </c>
    </row>
    <row r="43" spans="1:18" ht="12.6" customHeight="1">
      <c r="A43" s="381"/>
      <c r="B43" s="534">
        <f t="shared" si="2"/>
        <v>6</v>
      </c>
      <c r="C43" s="425">
        <f t="shared" si="3"/>
        <v>117.14400000000001</v>
      </c>
      <c r="D43" s="426">
        <f t="shared" si="3"/>
        <v>86.570999999999998</v>
      </c>
      <c r="E43" s="427">
        <f t="shared" si="3"/>
        <v>209.06100000000001</v>
      </c>
      <c r="F43" s="426">
        <f t="shared" si="3"/>
        <v>147.33000000000001</v>
      </c>
      <c r="G43" s="427">
        <f t="shared" si="3"/>
        <v>243.30600000000004</v>
      </c>
      <c r="H43" s="426">
        <f t="shared" si="3"/>
        <v>192.375</v>
      </c>
      <c r="I43" s="427">
        <f t="shared" si="3"/>
        <v>262.03500000000003</v>
      </c>
      <c r="J43" s="426">
        <f t="shared" si="3"/>
        <v>205.209</v>
      </c>
      <c r="K43" s="427">
        <f t="shared" si="3"/>
        <v>246.51000000000005</v>
      </c>
      <c r="L43" s="426">
        <f t="shared" si="3"/>
        <v>330.04800000000006</v>
      </c>
      <c r="M43" s="427">
        <f t="shared" si="3"/>
        <v>168.75</v>
      </c>
      <c r="N43" s="426">
        <f t="shared" si="3"/>
        <v>174.06899999999999</v>
      </c>
      <c r="O43" s="427">
        <f t="shared" si="3"/>
        <v>168.29100000000003</v>
      </c>
      <c r="P43" s="426">
        <f t="shared" si="3"/>
        <v>168.75</v>
      </c>
      <c r="Q43" s="427">
        <f t="shared" si="3"/>
        <v>139.43700000000001</v>
      </c>
      <c r="R43" s="585">
        <f t="shared" si="3"/>
        <v>153.87299999999999</v>
      </c>
    </row>
    <row r="44" spans="1:18" ht="12.6" customHeight="1">
      <c r="A44" s="381"/>
      <c r="B44" s="534">
        <f t="shared" si="2"/>
        <v>7</v>
      </c>
      <c r="C44" s="425">
        <f t="shared" si="3"/>
        <v>124.70400000000001</v>
      </c>
      <c r="D44" s="426">
        <f t="shared" si="3"/>
        <v>89.622</v>
      </c>
      <c r="E44" s="427">
        <f t="shared" si="3"/>
        <v>220.75200000000001</v>
      </c>
      <c r="F44" s="426">
        <f t="shared" si="3"/>
        <v>157.58100000000002</v>
      </c>
      <c r="G44" s="427">
        <f t="shared" si="3"/>
        <v>257.346</v>
      </c>
      <c r="H44" s="426">
        <f t="shared" si="3"/>
        <v>206.352</v>
      </c>
      <c r="I44" s="427">
        <f t="shared" si="3"/>
        <v>281.34000000000003</v>
      </c>
      <c r="J44" s="426">
        <f t="shared" si="3"/>
        <v>225.74700000000001</v>
      </c>
      <c r="K44" s="427">
        <f t="shared" si="3"/>
        <v>265.32</v>
      </c>
      <c r="L44" s="426">
        <f t="shared" si="3"/>
        <v>345.47400000000005</v>
      </c>
      <c r="M44" s="427">
        <f t="shared" si="3"/>
        <v>190.29599999999999</v>
      </c>
      <c r="N44" s="426">
        <f t="shared" si="3"/>
        <v>191.97900000000001</v>
      </c>
      <c r="O44" s="427">
        <f t="shared" si="3"/>
        <v>183.62700000000001</v>
      </c>
      <c r="P44" s="426">
        <f t="shared" si="3"/>
        <v>190.29599999999999</v>
      </c>
      <c r="Q44" s="427">
        <f t="shared" si="3"/>
        <v>152.04599999999999</v>
      </c>
      <c r="R44" s="585">
        <f t="shared" si="3"/>
        <v>168.22800000000001</v>
      </c>
    </row>
    <row r="45" spans="1:18" ht="12.6" customHeight="1">
      <c r="A45" s="381"/>
      <c r="B45" s="534">
        <f t="shared" si="2"/>
        <v>8</v>
      </c>
      <c r="C45" s="425">
        <f t="shared" si="3"/>
        <v>132.17400000000001</v>
      </c>
      <c r="D45" s="426">
        <f t="shared" si="3"/>
        <v>95.319000000000003</v>
      </c>
      <c r="E45" s="427">
        <f t="shared" si="3"/>
        <v>232.25400000000002</v>
      </c>
      <c r="F45" s="426">
        <f t="shared" si="3"/>
        <v>168.44399999999999</v>
      </c>
      <c r="G45" s="427">
        <f t="shared" si="3"/>
        <v>273.87900000000002</v>
      </c>
      <c r="H45" s="426">
        <f t="shared" si="3"/>
        <v>222.00300000000001</v>
      </c>
      <c r="I45" s="427">
        <f t="shared" si="3"/>
        <v>302.18400000000003</v>
      </c>
      <c r="J45" s="426">
        <f t="shared" si="3"/>
        <v>238.779</v>
      </c>
      <c r="K45" s="427">
        <f t="shared" si="3"/>
        <v>285.56100000000004</v>
      </c>
      <c r="L45" s="426">
        <f t="shared" si="3"/>
        <v>393.363</v>
      </c>
      <c r="M45" s="427">
        <f t="shared" si="3"/>
        <v>205.09200000000001</v>
      </c>
      <c r="N45" s="426">
        <f t="shared" si="3"/>
        <v>200.988</v>
      </c>
      <c r="O45" s="427">
        <f t="shared" si="3"/>
        <v>199.34100000000001</v>
      </c>
      <c r="P45" s="426">
        <f t="shared" si="3"/>
        <v>205.09200000000001</v>
      </c>
      <c r="Q45" s="427">
        <f t="shared" si="3"/>
        <v>163.179</v>
      </c>
      <c r="R45" s="585">
        <f t="shared" si="3"/>
        <v>180.45000000000002</v>
      </c>
    </row>
    <row r="46" spans="1:18" ht="12.6" customHeight="1">
      <c r="A46" s="381"/>
      <c r="B46" s="534">
        <f t="shared" si="2"/>
        <v>9</v>
      </c>
      <c r="C46" s="425">
        <f t="shared" si="3"/>
        <v>140.03100000000001</v>
      </c>
      <c r="D46" s="426">
        <f t="shared" si="3"/>
        <v>98.262000000000015</v>
      </c>
      <c r="E46" s="427">
        <f t="shared" si="3"/>
        <v>243.34200000000001</v>
      </c>
      <c r="F46" s="426">
        <f t="shared" si="3"/>
        <v>176.94</v>
      </c>
      <c r="G46" s="427">
        <f t="shared" si="3"/>
        <v>292.33800000000002</v>
      </c>
      <c r="H46" s="426">
        <f t="shared" si="3"/>
        <v>236.92500000000001</v>
      </c>
      <c r="I46" s="427">
        <f t="shared" si="3"/>
        <v>320.19299999999998</v>
      </c>
      <c r="J46" s="426">
        <f t="shared" si="3"/>
        <v>256.572</v>
      </c>
      <c r="K46" s="427">
        <f t="shared" si="3"/>
        <v>304.51500000000004</v>
      </c>
      <c r="L46" s="426">
        <f t="shared" si="3"/>
        <v>455.47199999999998</v>
      </c>
      <c r="M46" s="427">
        <f t="shared" si="3"/>
        <v>216.06299999999999</v>
      </c>
      <c r="N46" s="426">
        <f t="shared" si="3"/>
        <v>216.27</v>
      </c>
      <c r="O46" s="427">
        <f t="shared" si="3"/>
        <v>215.04599999999999</v>
      </c>
      <c r="P46" s="426">
        <f t="shared" si="3"/>
        <v>216.06299999999999</v>
      </c>
      <c r="Q46" s="427">
        <f t="shared" si="3"/>
        <v>171.36</v>
      </c>
      <c r="R46" s="585">
        <f t="shared" si="3"/>
        <v>193.64400000000001</v>
      </c>
    </row>
    <row r="47" spans="1:18" ht="12.6" customHeight="1">
      <c r="A47" s="381"/>
      <c r="B47" s="539">
        <f t="shared" si="2"/>
        <v>10</v>
      </c>
      <c r="C47" s="429">
        <f t="shared" si="3"/>
        <v>147.61800000000002</v>
      </c>
      <c r="D47" s="430">
        <f t="shared" si="3"/>
        <v>107.84699999999999</v>
      </c>
      <c r="E47" s="431">
        <f t="shared" si="3"/>
        <v>253.92599999999999</v>
      </c>
      <c r="F47" s="430">
        <f t="shared" si="3"/>
        <v>189.63000000000002</v>
      </c>
      <c r="G47" s="431">
        <f t="shared" si="3"/>
        <v>310.392</v>
      </c>
      <c r="H47" s="430">
        <f t="shared" si="3"/>
        <v>251.87400000000002</v>
      </c>
      <c r="I47" s="431">
        <f t="shared" si="3"/>
        <v>346.06799999999998</v>
      </c>
      <c r="J47" s="430">
        <f t="shared" si="3"/>
        <v>279.64800000000002</v>
      </c>
      <c r="K47" s="431">
        <f t="shared" si="3"/>
        <v>324.91800000000001</v>
      </c>
      <c r="L47" s="430">
        <f t="shared" si="3"/>
        <v>498.13200000000001</v>
      </c>
      <c r="M47" s="431">
        <f t="shared" si="3"/>
        <v>229.86</v>
      </c>
      <c r="N47" s="430">
        <f t="shared" si="3"/>
        <v>227.34900000000002</v>
      </c>
      <c r="O47" s="431">
        <f t="shared" si="3"/>
        <v>230.10300000000001</v>
      </c>
      <c r="P47" s="430">
        <f t="shared" si="3"/>
        <v>229.86</v>
      </c>
      <c r="Q47" s="431">
        <f t="shared" si="3"/>
        <v>183.90600000000001</v>
      </c>
      <c r="R47" s="587">
        <f t="shared" si="3"/>
        <v>205.02</v>
      </c>
    </row>
    <row r="48" spans="1:18" ht="12.6" customHeight="1">
      <c r="A48" s="381"/>
      <c r="B48" s="534">
        <f t="shared" si="2"/>
        <v>11</v>
      </c>
      <c r="C48" s="425">
        <f t="shared" si="3"/>
        <v>152.65800000000002</v>
      </c>
      <c r="D48" s="426">
        <f t="shared" si="3"/>
        <v>108.45</v>
      </c>
      <c r="E48" s="427">
        <f t="shared" si="3"/>
        <v>266.04000000000002</v>
      </c>
      <c r="F48" s="426">
        <f t="shared" si="3"/>
        <v>198.11699999999999</v>
      </c>
      <c r="G48" s="427">
        <f t="shared" si="3"/>
        <v>327.68100000000004</v>
      </c>
      <c r="H48" s="426">
        <f t="shared" si="3"/>
        <v>265.67099999999999</v>
      </c>
      <c r="I48" s="427">
        <f t="shared" si="3"/>
        <v>358.209</v>
      </c>
      <c r="J48" s="426">
        <f t="shared" si="3"/>
        <v>287.84699999999998</v>
      </c>
      <c r="K48" s="427">
        <f t="shared" si="3"/>
        <v>341.58600000000001</v>
      </c>
      <c r="L48" s="426">
        <f t="shared" si="3"/>
        <v>506.51099999999997</v>
      </c>
      <c r="M48" s="427">
        <f t="shared" si="3"/>
        <v>243.74699999999999</v>
      </c>
      <c r="N48" s="426">
        <f t="shared" si="3"/>
        <v>233.19000000000003</v>
      </c>
      <c r="O48" s="427">
        <f t="shared" si="3"/>
        <v>245.547</v>
      </c>
      <c r="P48" s="426">
        <f t="shared" si="3"/>
        <v>243.74699999999999</v>
      </c>
      <c r="Q48" s="427">
        <f t="shared" si="3"/>
        <v>191.87100000000001</v>
      </c>
      <c r="R48" s="585">
        <f t="shared" si="3"/>
        <v>214.68600000000001</v>
      </c>
    </row>
    <row r="49" spans="1:18" ht="12.6" customHeight="1">
      <c r="A49" s="381"/>
      <c r="B49" s="534">
        <f t="shared" si="2"/>
        <v>12</v>
      </c>
      <c r="C49" s="425">
        <f t="shared" si="3"/>
        <v>156.64500000000001</v>
      </c>
      <c r="D49" s="426">
        <f t="shared" si="3"/>
        <v>114.705</v>
      </c>
      <c r="E49" s="427">
        <f t="shared" si="3"/>
        <v>274.69800000000004</v>
      </c>
      <c r="F49" s="426">
        <f t="shared" si="3"/>
        <v>206.208</v>
      </c>
      <c r="G49" s="427">
        <f t="shared" si="3"/>
        <v>330.58800000000002</v>
      </c>
      <c r="H49" s="426">
        <f t="shared" si="3"/>
        <v>276.00300000000004</v>
      </c>
      <c r="I49" s="427">
        <f t="shared" si="3"/>
        <v>387.459</v>
      </c>
      <c r="J49" s="426">
        <f t="shared" si="3"/>
        <v>292.56299999999999</v>
      </c>
      <c r="K49" s="427">
        <f t="shared" si="3"/>
        <v>359.52300000000002</v>
      </c>
      <c r="L49" s="426">
        <f t="shared" si="3"/>
        <v>509.43599999999998</v>
      </c>
      <c r="M49" s="427">
        <f t="shared" si="3"/>
        <v>257.37300000000005</v>
      </c>
      <c r="N49" s="426">
        <f t="shared" si="3"/>
        <v>245.745</v>
      </c>
      <c r="O49" s="427">
        <f t="shared" si="3"/>
        <v>246.91500000000002</v>
      </c>
      <c r="P49" s="426">
        <f t="shared" si="3"/>
        <v>257.37300000000005</v>
      </c>
      <c r="Q49" s="427">
        <f t="shared" si="3"/>
        <v>202.167</v>
      </c>
      <c r="R49" s="585">
        <f t="shared" si="3"/>
        <v>218.673</v>
      </c>
    </row>
    <row r="50" spans="1:18" ht="12.6" customHeight="1">
      <c r="A50" s="381"/>
      <c r="B50" s="534">
        <f t="shared" si="2"/>
        <v>13</v>
      </c>
      <c r="C50" s="425">
        <f t="shared" si="3"/>
        <v>162.09900000000002</v>
      </c>
      <c r="D50" s="426">
        <f t="shared" si="3"/>
        <v>119.10600000000001</v>
      </c>
      <c r="E50" s="427">
        <f t="shared" si="3"/>
        <v>287.28899999999999</v>
      </c>
      <c r="F50" s="426">
        <f t="shared" si="3"/>
        <v>220.464</v>
      </c>
      <c r="G50" s="427">
        <f t="shared" si="3"/>
        <v>361.94400000000002</v>
      </c>
      <c r="H50" s="426">
        <f t="shared" si="3"/>
        <v>297.54000000000002</v>
      </c>
      <c r="I50" s="427">
        <f t="shared" si="3"/>
        <v>409.97700000000003</v>
      </c>
      <c r="J50" s="426">
        <f t="shared" si="3"/>
        <v>314.77500000000003</v>
      </c>
      <c r="K50" s="427">
        <f t="shared" si="3"/>
        <v>379.53</v>
      </c>
      <c r="L50" s="426">
        <f t="shared" si="3"/>
        <v>564.50700000000006</v>
      </c>
      <c r="M50" s="427">
        <f t="shared" si="3"/>
        <v>268.92</v>
      </c>
      <c r="N50" s="426">
        <f t="shared" si="3"/>
        <v>257.94000000000005</v>
      </c>
      <c r="O50" s="427">
        <f t="shared" si="3"/>
        <v>273.92400000000004</v>
      </c>
      <c r="P50" s="426">
        <f t="shared" si="3"/>
        <v>268.92</v>
      </c>
      <c r="Q50" s="427">
        <f t="shared" si="3"/>
        <v>212.184</v>
      </c>
      <c r="R50" s="585">
        <f t="shared" si="3"/>
        <v>234.35999999999999</v>
      </c>
    </row>
    <row r="51" spans="1:18" ht="12.6" customHeight="1">
      <c r="A51" s="381"/>
      <c r="B51" s="534">
        <f t="shared" si="2"/>
        <v>14</v>
      </c>
      <c r="C51" s="425">
        <f t="shared" si="3"/>
        <v>166.52700000000002</v>
      </c>
      <c r="D51" s="426">
        <f t="shared" si="3"/>
        <v>124.97400000000002</v>
      </c>
      <c r="E51" s="427">
        <f t="shared" si="3"/>
        <v>297.94499999999999</v>
      </c>
      <c r="F51" s="426">
        <f t="shared" si="3"/>
        <v>228.636</v>
      </c>
      <c r="G51" s="427">
        <f t="shared" si="3"/>
        <v>377.13600000000002</v>
      </c>
      <c r="H51" s="426">
        <f t="shared" si="3"/>
        <v>311.28300000000002</v>
      </c>
      <c r="I51" s="427">
        <f t="shared" si="3"/>
        <v>432.93600000000004</v>
      </c>
      <c r="J51" s="426">
        <f t="shared" si="3"/>
        <v>334.512</v>
      </c>
      <c r="K51" s="427">
        <f t="shared" si="3"/>
        <v>397.88100000000003</v>
      </c>
      <c r="L51" s="426">
        <f t="shared" si="3"/>
        <v>564.95699999999999</v>
      </c>
      <c r="M51" s="427">
        <f t="shared" si="3"/>
        <v>279.89100000000002</v>
      </c>
      <c r="N51" s="426">
        <f t="shared" si="3"/>
        <v>266.95800000000003</v>
      </c>
      <c r="O51" s="427">
        <f t="shared" si="3"/>
        <v>288.59400000000005</v>
      </c>
      <c r="P51" s="426">
        <f t="shared" si="3"/>
        <v>279.89100000000002</v>
      </c>
      <c r="Q51" s="427">
        <f t="shared" si="3"/>
        <v>221.45400000000001</v>
      </c>
      <c r="R51" s="585">
        <f t="shared" si="3"/>
        <v>248.28300000000002</v>
      </c>
    </row>
    <row r="52" spans="1:18" ht="12.6" customHeight="1">
      <c r="A52" s="381"/>
      <c r="B52" s="539">
        <f t="shared" si="2"/>
        <v>15</v>
      </c>
      <c r="C52" s="429">
        <f t="shared" si="3"/>
        <v>170.87400000000002</v>
      </c>
      <c r="D52" s="430">
        <f t="shared" si="3"/>
        <v>126.21600000000001</v>
      </c>
      <c r="E52" s="431">
        <f t="shared" si="3"/>
        <v>306.89100000000002</v>
      </c>
      <c r="F52" s="430">
        <f t="shared" si="3"/>
        <v>240.74100000000001</v>
      </c>
      <c r="G52" s="431">
        <f t="shared" si="3"/>
        <v>398.29500000000002</v>
      </c>
      <c r="H52" s="430">
        <f t="shared" si="3"/>
        <v>320.93100000000004</v>
      </c>
      <c r="I52" s="431">
        <f t="shared" si="3"/>
        <v>447.03</v>
      </c>
      <c r="J52" s="430">
        <f t="shared" si="3"/>
        <v>348.26400000000007</v>
      </c>
      <c r="K52" s="431">
        <f t="shared" si="3"/>
        <v>415.48500000000001</v>
      </c>
      <c r="L52" s="430">
        <f t="shared" si="3"/>
        <v>617.61599999999999</v>
      </c>
      <c r="M52" s="431">
        <f t="shared" si="3"/>
        <v>291.303</v>
      </c>
      <c r="N52" s="430">
        <f t="shared" si="3"/>
        <v>274.66200000000003</v>
      </c>
      <c r="O52" s="431">
        <f t="shared" si="3"/>
        <v>303.57900000000001</v>
      </c>
      <c r="P52" s="430">
        <f t="shared" si="3"/>
        <v>291.303</v>
      </c>
      <c r="Q52" s="431">
        <f t="shared" si="3"/>
        <v>233.64000000000001</v>
      </c>
      <c r="R52" s="587">
        <f t="shared" si="3"/>
        <v>260.84699999999998</v>
      </c>
    </row>
    <row r="53" spans="1:18" ht="12.6" customHeight="1">
      <c r="A53" s="381"/>
      <c r="B53" s="534">
        <f t="shared" si="2"/>
        <v>16</v>
      </c>
      <c r="C53" s="425">
        <f t="shared" si="3"/>
        <v>174.6</v>
      </c>
      <c r="D53" s="426">
        <f t="shared" si="3"/>
        <v>131.589</v>
      </c>
      <c r="E53" s="427">
        <f t="shared" si="3"/>
        <v>318.22199999999998</v>
      </c>
      <c r="F53" s="426">
        <f t="shared" si="3"/>
        <v>250.91100000000003</v>
      </c>
      <c r="G53" s="427">
        <f t="shared" si="3"/>
        <v>414.40499999999997</v>
      </c>
      <c r="H53" s="426">
        <f t="shared" si="3"/>
        <v>332.37</v>
      </c>
      <c r="I53" s="427">
        <f t="shared" si="3"/>
        <v>467.90999999999997</v>
      </c>
      <c r="J53" s="426">
        <f t="shared" si="3"/>
        <v>348.76799999999997</v>
      </c>
      <c r="K53" s="427">
        <f t="shared" si="3"/>
        <v>435.55500000000001</v>
      </c>
      <c r="L53" s="426">
        <f t="shared" si="3"/>
        <v>666.96300000000008</v>
      </c>
      <c r="M53" s="427">
        <f t="shared" si="3"/>
        <v>302.589</v>
      </c>
      <c r="N53" s="426">
        <f t="shared" si="3"/>
        <v>289.42199999999997</v>
      </c>
      <c r="O53" s="427">
        <f t="shared" si="3"/>
        <v>320.08500000000004</v>
      </c>
      <c r="P53" s="426">
        <f t="shared" si="3"/>
        <v>302.589</v>
      </c>
      <c r="Q53" s="427">
        <f t="shared" si="3"/>
        <v>243.405</v>
      </c>
      <c r="R53" s="585">
        <f t="shared" si="3"/>
        <v>274.23899999999998</v>
      </c>
    </row>
    <row r="54" spans="1:18" ht="12.6" customHeight="1">
      <c r="A54" s="381"/>
      <c r="B54" s="534">
        <f t="shared" si="2"/>
        <v>17</v>
      </c>
      <c r="C54" s="425">
        <f t="shared" si="3"/>
        <v>178.173</v>
      </c>
      <c r="D54" s="426">
        <f t="shared" si="3"/>
        <v>135.39600000000002</v>
      </c>
      <c r="E54" s="427">
        <f t="shared" si="3"/>
        <v>327.22199999999998</v>
      </c>
      <c r="F54" s="426">
        <f t="shared" si="3"/>
        <v>258.06600000000003</v>
      </c>
      <c r="G54" s="427">
        <f t="shared" si="3"/>
        <v>430.58699999999999</v>
      </c>
      <c r="H54" s="426">
        <f t="shared" si="3"/>
        <v>362.06100000000004</v>
      </c>
      <c r="I54" s="427">
        <f t="shared" si="3"/>
        <v>487.31400000000002</v>
      </c>
      <c r="J54" s="426">
        <f t="shared" si="3"/>
        <v>361.15200000000004</v>
      </c>
      <c r="K54" s="427">
        <f t="shared" si="3"/>
        <v>453.15000000000003</v>
      </c>
      <c r="L54" s="426">
        <f t="shared" si="3"/>
        <v>683.01</v>
      </c>
      <c r="M54" s="427">
        <f t="shared" si="3"/>
        <v>311.47199999999998</v>
      </c>
      <c r="N54" s="426">
        <f t="shared" si="3"/>
        <v>297.96300000000002</v>
      </c>
      <c r="O54" s="427">
        <f t="shared" si="3"/>
        <v>332.64000000000004</v>
      </c>
      <c r="P54" s="426">
        <f t="shared" si="3"/>
        <v>311.47199999999998</v>
      </c>
      <c r="Q54" s="427">
        <f t="shared" si="3"/>
        <v>249.42599999999999</v>
      </c>
      <c r="R54" s="585">
        <f t="shared" si="3"/>
        <v>284.71500000000003</v>
      </c>
    </row>
    <row r="55" spans="1:18" ht="12.6" customHeight="1">
      <c r="A55" s="381"/>
      <c r="B55" s="534">
        <f t="shared" si="2"/>
        <v>18</v>
      </c>
      <c r="C55" s="425">
        <f t="shared" si="3"/>
        <v>183.38399999999999</v>
      </c>
      <c r="D55" s="426">
        <f t="shared" si="3"/>
        <v>143.32500000000002</v>
      </c>
      <c r="E55" s="427">
        <f t="shared" si="3"/>
        <v>337.45499999999998</v>
      </c>
      <c r="F55" s="426">
        <f t="shared" si="3"/>
        <v>272.916</v>
      </c>
      <c r="G55" s="427">
        <f t="shared" si="3"/>
        <v>440.62200000000001</v>
      </c>
      <c r="H55" s="426">
        <f t="shared" si="3"/>
        <v>366.97500000000002</v>
      </c>
      <c r="I55" s="427">
        <f t="shared" si="3"/>
        <v>505.53900000000004</v>
      </c>
      <c r="J55" s="426">
        <f t="shared" si="3"/>
        <v>371.04300000000001</v>
      </c>
      <c r="K55" s="427">
        <f t="shared" si="3"/>
        <v>470.46600000000001</v>
      </c>
      <c r="L55" s="426">
        <f t="shared" si="3"/>
        <v>704.97900000000004</v>
      </c>
      <c r="M55" s="427">
        <f t="shared" si="3"/>
        <v>320.31000000000006</v>
      </c>
      <c r="N55" s="426">
        <f t="shared" si="3"/>
        <v>307.54800000000006</v>
      </c>
      <c r="O55" s="427">
        <f t="shared" si="3"/>
        <v>347.56200000000001</v>
      </c>
      <c r="P55" s="426">
        <f t="shared" si="3"/>
        <v>320.31000000000006</v>
      </c>
      <c r="Q55" s="427">
        <f t="shared" si="3"/>
        <v>262.65600000000006</v>
      </c>
      <c r="R55" s="585">
        <f t="shared" ref="R55" si="4">MAX((1-R$9)*R225,R$208*(1-R$15))</f>
        <v>293.22899999999998</v>
      </c>
    </row>
    <row r="56" spans="1:18" ht="12.6" customHeight="1">
      <c r="A56" s="381"/>
      <c r="B56" s="534">
        <f t="shared" si="2"/>
        <v>19</v>
      </c>
      <c r="C56" s="425">
        <f t="shared" ref="C56:R71" si="5">MAX((1-C$9)*C226,C$208*(1-C$15))</f>
        <v>185.16600000000003</v>
      </c>
      <c r="D56" s="426">
        <f t="shared" si="5"/>
        <v>146.99700000000001</v>
      </c>
      <c r="E56" s="427">
        <f t="shared" si="5"/>
        <v>347.01299999999998</v>
      </c>
      <c r="F56" s="426">
        <f t="shared" si="5"/>
        <v>280.233</v>
      </c>
      <c r="G56" s="427">
        <f t="shared" si="5"/>
        <v>464.40899999999999</v>
      </c>
      <c r="H56" s="426">
        <f t="shared" si="5"/>
        <v>384.255</v>
      </c>
      <c r="I56" s="427">
        <f t="shared" si="5"/>
        <v>523.61099999999999</v>
      </c>
      <c r="J56" s="426">
        <f t="shared" si="5"/>
        <v>392.12099999999998</v>
      </c>
      <c r="K56" s="427">
        <f t="shared" si="5"/>
        <v>483.83100000000002</v>
      </c>
      <c r="L56" s="426">
        <f t="shared" si="5"/>
        <v>712.21500000000003</v>
      </c>
      <c r="M56" s="427">
        <f t="shared" si="5"/>
        <v>327.28500000000003</v>
      </c>
      <c r="N56" s="426">
        <f t="shared" si="5"/>
        <v>325.017</v>
      </c>
      <c r="O56" s="427">
        <f t="shared" si="5"/>
        <v>362.58300000000003</v>
      </c>
      <c r="P56" s="426">
        <f t="shared" si="5"/>
        <v>327.28500000000003</v>
      </c>
      <c r="Q56" s="427">
        <f t="shared" si="5"/>
        <v>271.85399999999998</v>
      </c>
      <c r="R56" s="585">
        <f t="shared" si="5"/>
        <v>310.69800000000004</v>
      </c>
    </row>
    <row r="57" spans="1:18" ht="12.6" customHeight="1">
      <c r="A57" s="381"/>
      <c r="B57" s="539">
        <f t="shared" si="2"/>
        <v>20</v>
      </c>
      <c r="C57" s="429">
        <f t="shared" si="5"/>
        <v>188.53200000000001</v>
      </c>
      <c r="D57" s="430">
        <f t="shared" si="5"/>
        <v>151.65899999999999</v>
      </c>
      <c r="E57" s="431">
        <f t="shared" si="5"/>
        <v>355.41</v>
      </c>
      <c r="F57" s="430">
        <f t="shared" si="5"/>
        <v>287.48700000000002</v>
      </c>
      <c r="G57" s="431">
        <f t="shared" si="5"/>
        <v>482.38200000000001</v>
      </c>
      <c r="H57" s="430">
        <f t="shared" si="5"/>
        <v>394.75800000000004</v>
      </c>
      <c r="I57" s="431">
        <f t="shared" si="5"/>
        <v>543.27599999999995</v>
      </c>
      <c r="J57" s="430">
        <f t="shared" si="5"/>
        <v>400.14000000000004</v>
      </c>
      <c r="K57" s="431">
        <f t="shared" si="5"/>
        <v>501.40800000000002</v>
      </c>
      <c r="L57" s="430">
        <f t="shared" si="5"/>
        <v>712.66500000000008</v>
      </c>
      <c r="M57" s="431">
        <f t="shared" si="5"/>
        <v>336.06000000000006</v>
      </c>
      <c r="N57" s="430">
        <f t="shared" si="5"/>
        <v>329.19299999999998</v>
      </c>
      <c r="O57" s="431">
        <f t="shared" si="5"/>
        <v>377.17199999999997</v>
      </c>
      <c r="P57" s="430">
        <f t="shared" si="5"/>
        <v>336.06000000000006</v>
      </c>
      <c r="Q57" s="431">
        <f t="shared" si="5"/>
        <v>277.79400000000004</v>
      </c>
      <c r="R57" s="587">
        <f t="shared" si="5"/>
        <v>322.83</v>
      </c>
    </row>
    <row r="58" spans="1:18" ht="12.6" customHeight="1">
      <c r="A58" s="381"/>
      <c r="B58" s="534">
        <f t="shared" si="2"/>
        <v>21</v>
      </c>
      <c r="C58" s="425">
        <f t="shared" si="5"/>
        <v>192.94200000000001</v>
      </c>
      <c r="D58" s="426">
        <f t="shared" si="5"/>
        <v>155.619</v>
      </c>
      <c r="E58" s="427">
        <f t="shared" si="5"/>
        <v>365.274</v>
      </c>
      <c r="F58" s="426">
        <f t="shared" si="5"/>
        <v>297.27000000000004</v>
      </c>
      <c r="G58" s="427">
        <f t="shared" si="5"/>
        <v>495.97200000000004</v>
      </c>
      <c r="H58" s="426">
        <f t="shared" si="5"/>
        <v>408.55500000000001</v>
      </c>
      <c r="I58" s="427">
        <f t="shared" si="5"/>
        <v>560.178</v>
      </c>
      <c r="J58" s="426">
        <f t="shared" si="5"/>
        <v>411.58800000000002</v>
      </c>
      <c r="K58" s="427">
        <f t="shared" si="5"/>
        <v>525.71699999999998</v>
      </c>
      <c r="L58" s="426">
        <f t="shared" si="5"/>
        <v>714.34800000000007</v>
      </c>
      <c r="M58" s="427">
        <f t="shared" si="5"/>
        <v>343.53900000000004</v>
      </c>
      <c r="N58" s="426">
        <f t="shared" si="5"/>
        <v>332.82</v>
      </c>
      <c r="O58" s="427">
        <f t="shared" si="5"/>
        <v>397.33200000000005</v>
      </c>
      <c r="P58" s="426">
        <f t="shared" si="5"/>
        <v>343.53900000000004</v>
      </c>
      <c r="Q58" s="427">
        <f t="shared" si="5"/>
        <v>285.37200000000001</v>
      </c>
      <c r="R58" s="585">
        <f t="shared" si="5"/>
        <v>333.56700000000001</v>
      </c>
    </row>
    <row r="59" spans="1:18" ht="12.6" customHeight="1">
      <c r="A59" s="381"/>
      <c r="B59" s="534">
        <f t="shared" si="2"/>
        <v>22</v>
      </c>
      <c r="C59" s="425">
        <f t="shared" si="5"/>
        <v>198.684</v>
      </c>
      <c r="D59" s="426">
        <f t="shared" si="5"/>
        <v>159.91200000000001</v>
      </c>
      <c r="E59" s="427">
        <f t="shared" si="5"/>
        <v>374.76000000000005</v>
      </c>
      <c r="F59" s="426">
        <f t="shared" si="5"/>
        <v>309.87900000000002</v>
      </c>
      <c r="G59" s="427">
        <f t="shared" si="5"/>
        <v>510.79500000000007</v>
      </c>
      <c r="H59" s="426">
        <f t="shared" si="5"/>
        <v>422.32499999999999</v>
      </c>
      <c r="I59" s="427">
        <f t="shared" si="5"/>
        <v>585.94500000000005</v>
      </c>
      <c r="J59" s="426">
        <f t="shared" si="5"/>
        <v>429.84900000000005</v>
      </c>
      <c r="K59" s="427">
        <f t="shared" si="5"/>
        <v>543.09600000000012</v>
      </c>
      <c r="L59" s="426">
        <f t="shared" si="5"/>
        <v>726.19200000000001</v>
      </c>
      <c r="M59" s="427">
        <f t="shared" si="5"/>
        <v>352.26000000000005</v>
      </c>
      <c r="N59" s="426">
        <f t="shared" si="5"/>
        <v>350.51400000000007</v>
      </c>
      <c r="O59" s="427">
        <f t="shared" si="5"/>
        <v>411.75900000000001</v>
      </c>
      <c r="P59" s="426">
        <f t="shared" si="5"/>
        <v>352.26000000000005</v>
      </c>
      <c r="Q59" s="427">
        <f t="shared" si="5"/>
        <v>299.65499999999997</v>
      </c>
      <c r="R59" s="585">
        <f t="shared" si="5"/>
        <v>343.55700000000002</v>
      </c>
    </row>
    <row r="60" spans="1:18" ht="12.6" customHeight="1">
      <c r="A60" s="381"/>
      <c r="B60" s="534">
        <f t="shared" si="2"/>
        <v>23</v>
      </c>
      <c r="C60" s="425">
        <f t="shared" si="5"/>
        <v>203.86800000000002</v>
      </c>
      <c r="D60" s="426">
        <f t="shared" si="5"/>
        <v>162.52200000000002</v>
      </c>
      <c r="E60" s="427">
        <f t="shared" si="5"/>
        <v>382.76100000000002</v>
      </c>
      <c r="F60" s="426">
        <f t="shared" si="5"/>
        <v>318.17700000000002</v>
      </c>
      <c r="G60" s="427">
        <f t="shared" si="5"/>
        <v>532.35900000000004</v>
      </c>
      <c r="H60" s="426">
        <f t="shared" si="5"/>
        <v>439.43400000000003</v>
      </c>
      <c r="I60" s="427">
        <f t="shared" si="5"/>
        <v>607.46400000000006</v>
      </c>
      <c r="J60" s="426">
        <f t="shared" si="5"/>
        <v>438.71400000000006</v>
      </c>
      <c r="K60" s="427">
        <f t="shared" si="5"/>
        <v>552.05100000000004</v>
      </c>
      <c r="L60" s="426">
        <f t="shared" si="5"/>
        <v>772.53300000000002</v>
      </c>
      <c r="M60" s="427">
        <f t="shared" si="5"/>
        <v>372.80700000000002</v>
      </c>
      <c r="N60" s="426">
        <f t="shared" si="5"/>
        <v>368.00099999999998</v>
      </c>
      <c r="O60" s="427">
        <f t="shared" si="5"/>
        <v>428.19299999999998</v>
      </c>
      <c r="P60" s="426">
        <f t="shared" si="5"/>
        <v>372.80700000000002</v>
      </c>
      <c r="Q60" s="427">
        <f t="shared" si="5"/>
        <v>307.32300000000004</v>
      </c>
      <c r="R60" s="585">
        <f t="shared" si="5"/>
        <v>351.82800000000003</v>
      </c>
    </row>
    <row r="61" spans="1:18" ht="12.6" customHeight="1">
      <c r="A61" s="381"/>
      <c r="B61" s="534">
        <f t="shared" si="2"/>
        <v>24</v>
      </c>
      <c r="C61" s="425">
        <f t="shared" si="5"/>
        <v>206.83799999999999</v>
      </c>
      <c r="D61" s="426">
        <f t="shared" si="5"/>
        <v>168.51600000000002</v>
      </c>
      <c r="E61" s="427">
        <f t="shared" si="5"/>
        <v>393.48</v>
      </c>
      <c r="F61" s="426">
        <f t="shared" si="5"/>
        <v>330.15600000000006</v>
      </c>
      <c r="G61" s="427">
        <f t="shared" si="5"/>
        <v>542.99700000000007</v>
      </c>
      <c r="H61" s="426">
        <f t="shared" si="5"/>
        <v>449.74800000000005</v>
      </c>
      <c r="I61" s="427">
        <f t="shared" si="5"/>
        <v>616.14</v>
      </c>
      <c r="J61" s="426">
        <f t="shared" si="5"/>
        <v>440.27100000000002</v>
      </c>
      <c r="K61" s="427">
        <f t="shared" si="5"/>
        <v>573.49800000000005</v>
      </c>
      <c r="L61" s="426">
        <f t="shared" si="5"/>
        <v>794.97900000000004</v>
      </c>
      <c r="M61" s="427">
        <f t="shared" si="5"/>
        <v>380.30400000000003</v>
      </c>
      <c r="N61" s="426">
        <f t="shared" si="5"/>
        <v>368.45100000000002</v>
      </c>
      <c r="O61" s="427">
        <f t="shared" si="5"/>
        <v>437.83200000000005</v>
      </c>
      <c r="P61" s="426">
        <f t="shared" si="5"/>
        <v>380.30400000000003</v>
      </c>
      <c r="Q61" s="427">
        <f t="shared" si="5"/>
        <v>317.42099999999999</v>
      </c>
      <c r="R61" s="585">
        <f t="shared" si="5"/>
        <v>360.81000000000006</v>
      </c>
    </row>
    <row r="62" spans="1:18" ht="12.6" customHeight="1">
      <c r="A62" s="381"/>
      <c r="B62" s="539">
        <f t="shared" si="2"/>
        <v>25</v>
      </c>
      <c r="C62" s="429">
        <f t="shared" si="5"/>
        <v>208.11600000000001</v>
      </c>
      <c r="D62" s="430">
        <f t="shared" si="5"/>
        <v>174.042</v>
      </c>
      <c r="E62" s="431">
        <f t="shared" si="5"/>
        <v>401.98500000000001</v>
      </c>
      <c r="F62" s="430">
        <f t="shared" si="5"/>
        <v>335.16900000000004</v>
      </c>
      <c r="G62" s="431">
        <f t="shared" si="5"/>
        <v>545.22</v>
      </c>
      <c r="H62" s="430">
        <f t="shared" si="5"/>
        <v>462.32100000000008</v>
      </c>
      <c r="I62" s="431">
        <f t="shared" si="5"/>
        <v>619.63200000000006</v>
      </c>
      <c r="J62" s="430">
        <f t="shared" si="5"/>
        <v>443.45700000000005</v>
      </c>
      <c r="K62" s="431">
        <f t="shared" si="5"/>
        <v>587.28599999999994</v>
      </c>
      <c r="L62" s="430">
        <f t="shared" si="5"/>
        <v>804.53700000000003</v>
      </c>
      <c r="M62" s="431">
        <f t="shared" si="5"/>
        <v>383.61600000000004</v>
      </c>
      <c r="N62" s="430">
        <f t="shared" si="5"/>
        <v>373.887</v>
      </c>
      <c r="O62" s="431">
        <f t="shared" si="5"/>
        <v>451.78200000000004</v>
      </c>
      <c r="P62" s="430">
        <f t="shared" si="5"/>
        <v>389.01600000000002</v>
      </c>
      <c r="Q62" s="431">
        <f t="shared" si="5"/>
        <v>327.096</v>
      </c>
      <c r="R62" s="587">
        <f t="shared" si="5"/>
        <v>363.56400000000002</v>
      </c>
    </row>
    <row r="63" spans="1:18" ht="12.6" customHeight="1">
      <c r="A63" s="381"/>
      <c r="B63" s="534">
        <f t="shared" si="2"/>
        <v>26</v>
      </c>
      <c r="C63" s="425">
        <f t="shared" si="5"/>
        <v>211.86</v>
      </c>
      <c r="D63" s="426">
        <f t="shared" si="5"/>
        <v>180.51300000000001</v>
      </c>
      <c r="E63" s="427">
        <f t="shared" si="5"/>
        <v>410.697</v>
      </c>
      <c r="F63" s="426">
        <f t="shared" si="5"/>
        <v>350.05500000000001</v>
      </c>
      <c r="G63" s="427">
        <f t="shared" si="5"/>
        <v>575.81100000000004</v>
      </c>
      <c r="H63" s="426">
        <f t="shared" si="5"/>
        <v>482.23800000000006</v>
      </c>
      <c r="I63" s="427">
        <f t="shared" si="5"/>
        <v>632.33100000000002</v>
      </c>
      <c r="J63" s="426">
        <f t="shared" si="5"/>
        <v>466.97400000000005</v>
      </c>
      <c r="K63" s="427">
        <f t="shared" si="5"/>
        <v>609.18299999999999</v>
      </c>
      <c r="L63" s="426">
        <f t="shared" si="5"/>
        <v>828.53100000000006</v>
      </c>
      <c r="M63" s="427">
        <f t="shared" si="5"/>
        <v>392.517</v>
      </c>
      <c r="N63" s="426">
        <f t="shared" si="5"/>
        <v>387.495</v>
      </c>
      <c r="O63" s="427">
        <f t="shared" si="5"/>
        <v>464.86799999999999</v>
      </c>
      <c r="P63" s="426">
        <f t="shared" si="5"/>
        <v>394.029</v>
      </c>
      <c r="Q63" s="427">
        <f t="shared" si="5"/>
        <v>336.15000000000003</v>
      </c>
      <c r="R63" s="585">
        <f t="shared" si="5"/>
        <v>381.15000000000003</v>
      </c>
    </row>
    <row r="64" spans="1:18" ht="12.6" customHeight="1">
      <c r="A64" s="381"/>
      <c r="B64" s="534">
        <f t="shared" si="2"/>
        <v>27</v>
      </c>
      <c r="C64" s="425">
        <f t="shared" si="5"/>
        <v>215.60400000000001</v>
      </c>
      <c r="D64" s="426">
        <f t="shared" si="5"/>
        <v>186.44399999999999</v>
      </c>
      <c r="E64" s="427">
        <f t="shared" si="5"/>
        <v>421.55099999999999</v>
      </c>
      <c r="F64" s="426">
        <f t="shared" si="5"/>
        <v>360.31500000000005</v>
      </c>
      <c r="G64" s="427">
        <f t="shared" si="5"/>
        <v>592.38000000000011</v>
      </c>
      <c r="H64" s="426">
        <f t="shared" si="5"/>
        <v>489.024</v>
      </c>
      <c r="I64" s="427">
        <f t="shared" si="5"/>
        <v>647.34299999999996</v>
      </c>
      <c r="J64" s="426">
        <f t="shared" si="5"/>
        <v>470.65500000000003</v>
      </c>
      <c r="K64" s="427">
        <f t="shared" si="5"/>
        <v>625.23</v>
      </c>
      <c r="L64" s="426">
        <f t="shared" si="5"/>
        <v>862.29899999999998</v>
      </c>
      <c r="M64" s="427">
        <f t="shared" si="5"/>
        <v>401.40899999999999</v>
      </c>
      <c r="N64" s="426">
        <f t="shared" si="5"/>
        <v>400.97700000000003</v>
      </c>
      <c r="O64" s="427">
        <f t="shared" si="5"/>
        <v>477.79200000000003</v>
      </c>
      <c r="P64" s="426">
        <f t="shared" si="5"/>
        <v>407.29500000000002</v>
      </c>
      <c r="Q64" s="427">
        <f t="shared" si="5"/>
        <v>344.13300000000004</v>
      </c>
      <c r="R64" s="585">
        <f t="shared" si="5"/>
        <v>387.69299999999998</v>
      </c>
    </row>
    <row r="65" spans="1:18" ht="12.6" customHeight="1">
      <c r="A65" s="381"/>
      <c r="B65" s="534">
        <f t="shared" si="2"/>
        <v>28</v>
      </c>
      <c r="C65" s="425">
        <f t="shared" si="5"/>
        <v>222.327</v>
      </c>
      <c r="D65" s="426">
        <f t="shared" si="5"/>
        <v>190.42200000000003</v>
      </c>
      <c r="E65" s="427">
        <f t="shared" si="5"/>
        <v>430.89299999999997</v>
      </c>
      <c r="F65" s="426">
        <f t="shared" si="5"/>
        <v>369.57600000000002</v>
      </c>
      <c r="G65" s="427">
        <f t="shared" si="5"/>
        <v>610.36200000000008</v>
      </c>
      <c r="H65" s="426">
        <f t="shared" si="5"/>
        <v>502.34399999999999</v>
      </c>
      <c r="I65" s="427">
        <f t="shared" si="5"/>
        <v>663.48</v>
      </c>
      <c r="J65" s="426">
        <f t="shared" si="5"/>
        <v>496.08900000000006</v>
      </c>
      <c r="K65" s="427">
        <f t="shared" si="5"/>
        <v>640.72799999999995</v>
      </c>
      <c r="L65" s="426">
        <f t="shared" si="5"/>
        <v>862.74900000000002</v>
      </c>
      <c r="M65" s="427">
        <f t="shared" si="5"/>
        <v>404.82</v>
      </c>
      <c r="N65" s="426">
        <f t="shared" si="5"/>
        <v>413.24400000000003</v>
      </c>
      <c r="O65" s="427">
        <f t="shared" si="5"/>
        <v>488.25</v>
      </c>
      <c r="P65" s="426">
        <f t="shared" si="5"/>
        <v>418.59900000000005</v>
      </c>
      <c r="Q65" s="427">
        <f t="shared" si="5"/>
        <v>352.863</v>
      </c>
      <c r="R65" s="585">
        <f t="shared" si="5"/>
        <v>397.14299999999997</v>
      </c>
    </row>
    <row r="66" spans="1:18" ht="12.6" customHeight="1">
      <c r="A66" s="381"/>
      <c r="B66" s="534">
        <f t="shared" si="2"/>
        <v>29</v>
      </c>
      <c r="C66" s="425">
        <f t="shared" si="5"/>
        <v>223.00200000000001</v>
      </c>
      <c r="D66" s="426">
        <f t="shared" si="5"/>
        <v>192.68100000000001</v>
      </c>
      <c r="E66" s="427">
        <f t="shared" si="5"/>
        <v>437.81400000000002</v>
      </c>
      <c r="F66" s="426">
        <f t="shared" si="5"/>
        <v>376.06500000000005</v>
      </c>
      <c r="G66" s="427">
        <f t="shared" si="5"/>
        <v>626.00400000000002</v>
      </c>
      <c r="H66" s="426">
        <f t="shared" si="5"/>
        <v>516.04200000000003</v>
      </c>
      <c r="I66" s="427">
        <f t="shared" si="5"/>
        <v>679.03200000000004</v>
      </c>
      <c r="J66" s="426">
        <f t="shared" si="5"/>
        <v>502.00200000000001</v>
      </c>
      <c r="K66" s="427">
        <f t="shared" si="5"/>
        <v>654.19200000000001</v>
      </c>
      <c r="L66" s="426">
        <f t="shared" si="5"/>
        <v>863.19900000000007</v>
      </c>
      <c r="M66" s="427">
        <f t="shared" si="5"/>
        <v>413.56799999999998</v>
      </c>
      <c r="N66" s="426">
        <f t="shared" si="5"/>
        <v>414.01799999999997</v>
      </c>
      <c r="O66" s="427">
        <f t="shared" si="5"/>
        <v>501.09300000000002</v>
      </c>
      <c r="P66" s="426">
        <f t="shared" si="5"/>
        <v>429.62400000000002</v>
      </c>
      <c r="Q66" s="427">
        <f t="shared" si="5"/>
        <v>361.37700000000001</v>
      </c>
      <c r="R66" s="585">
        <f t="shared" si="5"/>
        <v>406.62</v>
      </c>
    </row>
    <row r="67" spans="1:18" ht="12.6" customHeight="1">
      <c r="A67" s="381"/>
      <c r="B67" s="539">
        <f t="shared" si="2"/>
        <v>30</v>
      </c>
      <c r="C67" s="429">
        <f t="shared" si="5"/>
        <v>226.72800000000001</v>
      </c>
      <c r="D67" s="430">
        <f t="shared" si="5"/>
        <v>197.97300000000001</v>
      </c>
      <c r="E67" s="431">
        <f t="shared" si="5"/>
        <v>447.09300000000002</v>
      </c>
      <c r="F67" s="430">
        <f t="shared" si="5"/>
        <v>381.07800000000003</v>
      </c>
      <c r="G67" s="431">
        <f t="shared" si="5"/>
        <v>644.70600000000002</v>
      </c>
      <c r="H67" s="430">
        <f t="shared" si="5"/>
        <v>529.02900000000011</v>
      </c>
      <c r="I67" s="431">
        <f t="shared" si="5"/>
        <v>692.98200000000008</v>
      </c>
      <c r="J67" s="430">
        <f t="shared" si="5"/>
        <v>515.03399999999999</v>
      </c>
      <c r="K67" s="431">
        <f t="shared" si="5"/>
        <v>662.99400000000003</v>
      </c>
      <c r="L67" s="430">
        <f t="shared" si="5"/>
        <v>871.20900000000006</v>
      </c>
      <c r="M67" s="431">
        <f t="shared" si="5"/>
        <v>426.38400000000001</v>
      </c>
      <c r="N67" s="430">
        <f t="shared" si="5"/>
        <v>415.35899999999998</v>
      </c>
      <c r="O67" s="431">
        <f t="shared" si="5"/>
        <v>515.88000000000011</v>
      </c>
      <c r="P67" s="430">
        <f t="shared" si="5"/>
        <v>439.64100000000002</v>
      </c>
      <c r="Q67" s="431">
        <f t="shared" si="5"/>
        <v>368.95499999999998</v>
      </c>
      <c r="R67" s="587">
        <f t="shared" si="5"/>
        <v>415.54800000000006</v>
      </c>
    </row>
    <row r="68" spans="1:18" ht="12.6" customHeight="1">
      <c r="A68" s="381"/>
      <c r="B68" s="534">
        <f t="shared" si="2"/>
        <v>31</v>
      </c>
      <c r="C68" s="425">
        <f t="shared" si="5"/>
        <v>230.99400000000003</v>
      </c>
      <c r="D68" s="426">
        <f t="shared" si="5"/>
        <v>202.89600000000002</v>
      </c>
      <c r="E68" s="427">
        <f t="shared" si="5"/>
        <v>457.23600000000005</v>
      </c>
      <c r="F68" s="426">
        <f t="shared" si="5"/>
        <v>393.57</v>
      </c>
      <c r="G68" s="427">
        <f t="shared" si="5"/>
        <v>656.69399999999996</v>
      </c>
      <c r="H68" s="426">
        <f t="shared" si="5"/>
        <v>542.33100000000002</v>
      </c>
      <c r="I68" s="427">
        <f t="shared" si="5"/>
        <v>709.68600000000004</v>
      </c>
      <c r="J68" s="426">
        <f t="shared" si="5"/>
        <v>532.01700000000005</v>
      </c>
      <c r="K68" s="427">
        <f t="shared" si="5"/>
        <v>681.26400000000001</v>
      </c>
      <c r="L68" s="426">
        <f t="shared" si="5"/>
        <v>888.69600000000003</v>
      </c>
      <c r="M68" s="427">
        <f t="shared" si="5"/>
        <v>432.24299999999999</v>
      </c>
      <c r="N68" s="426">
        <f t="shared" si="5"/>
        <v>425.78100000000006</v>
      </c>
      <c r="O68" s="427">
        <f t="shared" si="5"/>
        <v>529.05600000000004</v>
      </c>
      <c r="P68" s="426">
        <f t="shared" si="5"/>
        <v>448.947</v>
      </c>
      <c r="Q68" s="427">
        <f t="shared" si="5"/>
        <v>376.40700000000004</v>
      </c>
      <c r="R68" s="585">
        <f t="shared" si="5"/>
        <v>423.93600000000004</v>
      </c>
    </row>
    <row r="69" spans="1:18" ht="12.6" customHeight="1">
      <c r="A69" s="381"/>
      <c r="B69" s="534">
        <f t="shared" si="2"/>
        <v>32</v>
      </c>
      <c r="C69" s="425">
        <f t="shared" si="5"/>
        <v>233.56799999999998</v>
      </c>
      <c r="D69" s="426">
        <f t="shared" si="5"/>
        <v>207.24300000000002</v>
      </c>
      <c r="E69" s="427">
        <f t="shared" si="5"/>
        <v>464.88599999999997</v>
      </c>
      <c r="F69" s="426">
        <f t="shared" si="5"/>
        <v>406.10700000000003</v>
      </c>
      <c r="G69" s="427">
        <f t="shared" si="5"/>
        <v>667.548</v>
      </c>
      <c r="H69" s="426">
        <f t="shared" si="5"/>
        <v>562.09500000000003</v>
      </c>
      <c r="I69" s="427">
        <f t="shared" si="5"/>
        <v>729.75600000000009</v>
      </c>
      <c r="J69" s="426">
        <f t="shared" si="5"/>
        <v>533.72699999999998</v>
      </c>
      <c r="K69" s="427">
        <f t="shared" si="5"/>
        <v>691.92900000000009</v>
      </c>
      <c r="L69" s="426">
        <f t="shared" si="5"/>
        <v>889.14600000000007</v>
      </c>
      <c r="M69" s="427">
        <f t="shared" si="5"/>
        <v>450.82800000000003</v>
      </c>
      <c r="N69" s="426">
        <f t="shared" si="5"/>
        <v>438.52500000000003</v>
      </c>
      <c r="O69" s="427">
        <f t="shared" si="5"/>
        <v>538.68600000000004</v>
      </c>
      <c r="P69" s="426">
        <f t="shared" si="5"/>
        <v>455.553</v>
      </c>
      <c r="Q69" s="427">
        <f t="shared" si="5"/>
        <v>384.61500000000001</v>
      </c>
      <c r="R69" s="585">
        <f t="shared" si="5"/>
        <v>432.87300000000005</v>
      </c>
    </row>
    <row r="70" spans="1:18" ht="12.6" customHeight="1">
      <c r="A70" s="381"/>
      <c r="B70" s="534">
        <f t="shared" si="2"/>
        <v>33</v>
      </c>
      <c r="C70" s="425">
        <f t="shared" si="5"/>
        <v>236.97900000000001</v>
      </c>
      <c r="D70" s="426">
        <f t="shared" si="5"/>
        <v>209.33100000000002</v>
      </c>
      <c r="E70" s="427">
        <f t="shared" si="5"/>
        <v>470.82600000000002</v>
      </c>
      <c r="F70" s="426">
        <f t="shared" si="5"/>
        <v>414.43200000000002</v>
      </c>
      <c r="G70" s="427">
        <f t="shared" si="5"/>
        <v>678.01499999999999</v>
      </c>
      <c r="H70" s="426">
        <f t="shared" si="5"/>
        <v>567.774</v>
      </c>
      <c r="I70" s="427">
        <f t="shared" si="5"/>
        <v>741.71699999999998</v>
      </c>
      <c r="J70" s="426">
        <f t="shared" si="5"/>
        <v>547.32600000000002</v>
      </c>
      <c r="K70" s="427">
        <f t="shared" si="5"/>
        <v>702.05400000000009</v>
      </c>
      <c r="L70" s="426">
        <f t="shared" si="5"/>
        <v>909.4140000000001</v>
      </c>
      <c r="M70" s="427">
        <f t="shared" si="5"/>
        <v>456.30900000000003</v>
      </c>
      <c r="N70" s="426">
        <f t="shared" si="5"/>
        <v>449.67599999999999</v>
      </c>
      <c r="O70" s="427">
        <f t="shared" si="5"/>
        <v>550.31400000000008</v>
      </c>
      <c r="P70" s="426">
        <f t="shared" si="5"/>
        <v>462.67200000000003</v>
      </c>
      <c r="Q70" s="427">
        <f t="shared" si="5"/>
        <v>394.70400000000001</v>
      </c>
      <c r="R70" s="585">
        <f t="shared" si="5"/>
        <v>439.88400000000001</v>
      </c>
    </row>
    <row r="71" spans="1:18" ht="12.6" customHeight="1">
      <c r="A71" s="381"/>
      <c r="B71" s="534">
        <f t="shared" si="2"/>
        <v>34</v>
      </c>
      <c r="C71" s="425">
        <f t="shared" si="5"/>
        <v>243.58499999999998</v>
      </c>
      <c r="D71" s="426">
        <f t="shared" si="5"/>
        <v>212.625</v>
      </c>
      <c r="E71" s="427">
        <f t="shared" si="5"/>
        <v>478.42200000000003</v>
      </c>
      <c r="F71" s="426">
        <f t="shared" si="5"/>
        <v>423.09000000000003</v>
      </c>
      <c r="G71" s="427">
        <f t="shared" si="5"/>
        <v>694.22400000000005</v>
      </c>
      <c r="H71" s="426">
        <f t="shared" si="5"/>
        <v>582.34500000000003</v>
      </c>
      <c r="I71" s="427">
        <f t="shared" si="5"/>
        <v>752.697</v>
      </c>
      <c r="J71" s="426">
        <f t="shared" si="5"/>
        <v>554.48099999999999</v>
      </c>
      <c r="K71" s="427">
        <f t="shared" si="5"/>
        <v>711.09900000000005</v>
      </c>
      <c r="L71" s="426">
        <f t="shared" si="5"/>
        <v>977.31900000000007</v>
      </c>
      <c r="M71" s="427">
        <f t="shared" si="5"/>
        <v>457.101</v>
      </c>
      <c r="N71" s="426">
        <f t="shared" si="5"/>
        <v>452.79900000000004</v>
      </c>
      <c r="O71" s="427">
        <f t="shared" si="5"/>
        <v>566.87400000000002</v>
      </c>
      <c r="P71" s="426">
        <f t="shared" si="5"/>
        <v>468.81</v>
      </c>
      <c r="Q71" s="427">
        <f t="shared" si="5"/>
        <v>402.678</v>
      </c>
      <c r="R71" s="585">
        <f t="shared" ref="R71" si="6">MAX((1-R$9)*R241,R$208*(1-R$15))</f>
        <v>448.92900000000003</v>
      </c>
    </row>
    <row r="72" spans="1:18" ht="12.6" customHeight="1">
      <c r="A72" s="381"/>
      <c r="B72" s="539">
        <f t="shared" si="2"/>
        <v>35</v>
      </c>
      <c r="C72" s="429">
        <f t="shared" ref="C72:R77" si="7">MAX((1-C$9)*C242,C$208*(1-C$15))</f>
        <v>244.26</v>
      </c>
      <c r="D72" s="430">
        <f t="shared" si="7"/>
        <v>216.63900000000001</v>
      </c>
      <c r="E72" s="431">
        <f t="shared" si="7"/>
        <v>487.09800000000001</v>
      </c>
      <c r="F72" s="430">
        <f t="shared" si="7"/>
        <v>432.88200000000001</v>
      </c>
      <c r="G72" s="431">
        <f t="shared" si="7"/>
        <v>695.69100000000003</v>
      </c>
      <c r="H72" s="430">
        <f t="shared" si="7"/>
        <v>604.69200000000001</v>
      </c>
      <c r="I72" s="431">
        <f t="shared" si="7"/>
        <v>772.83</v>
      </c>
      <c r="J72" s="430">
        <f t="shared" si="7"/>
        <v>564.93000000000006</v>
      </c>
      <c r="K72" s="431">
        <f t="shared" si="7"/>
        <v>719.577</v>
      </c>
      <c r="L72" s="430">
        <f t="shared" si="7"/>
        <v>997.21799999999996</v>
      </c>
      <c r="M72" s="431">
        <f t="shared" si="7"/>
        <v>468.06300000000005</v>
      </c>
      <c r="N72" s="430">
        <f t="shared" si="7"/>
        <v>466.71300000000008</v>
      </c>
      <c r="O72" s="431">
        <f t="shared" si="7"/>
        <v>582.59700000000009</v>
      </c>
      <c r="P72" s="430">
        <f t="shared" si="7"/>
        <v>476.06400000000002</v>
      </c>
      <c r="Q72" s="431">
        <f t="shared" si="7"/>
        <v>409.20300000000003</v>
      </c>
      <c r="R72" s="587">
        <f t="shared" si="7"/>
        <v>456.14699999999999</v>
      </c>
    </row>
    <row r="73" spans="1:18" ht="12.6" customHeight="1">
      <c r="A73" s="542"/>
      <c r="B73" s="534">
        <f t="shared" si="2"/>
        <v>36</v>
      </c>
      <c r="C73" s="425">
        <f t="shared" si="7"/>
        <v>247.20300000000003</v>
      </c>
      <c r="D73" s="426">
        <f t="shared" si="7"/>
        <v>222.73200000000003</v>
      </c>
      <c r="E73" s="427">
        <f t="shared" si="7"/>
        <v>495.351</v>
      </c>
      <c r="F73" s="426">
        <f t="shared" si="7"/>
        <v>441.93600000000004</v>
      </c>
      <c r="G73" s="427">
        <f t="shared" si="7"/>
        <v>707.53499999999997</v>
      </c>
      <c r="H73" s="426">
        <f t="shared" si="7"/>
        <v>619.85700000000008</v>
      </c>
      <c r="I73" s="427">
        <f t="shared" si="7"/>
        <v>776.99700000000007</v>
      </c>
      <c r="J73" s="426">
        <f t="shared" si="7"/>
        <v>580.59900000000005</v>
      </c>
      <c r="K73" s="427">
        <f t="shared" si="7"/>
        <v>727.98300000000006</v>
      </c>
      <c r="L73" s="426">
        <f t="shared" si="7"/>
        <v>1001.034</v>
      </c>
      <c r="M73" s="427">
        <f t="shared" si="7"/>
        <v>471.84300000000002</v>
      </c>
      <c r="N73" s="426">
        <f t="shared" si="7"/>
        <v>480.17699999999996</v>
      </c>
      <c r="O73" s="427">
        <f t="shared" si="7"/>
        <v>584.25299999999993</v>
      </c>
      <c r="P73" s="426">
        <f t="shared" si="7"/>
        <v>482.86799999999999</v>
      </c>
      <c r="Q73" s="427">
        <f t="shared" si="7"/>
        <v>420.77700000000004</v>
      </c>
      <c r="R73" s="585">
        <f t="shared" si="7"/>
        <v>466.37100000000004</v>
      </c>
    </row>
    <row r="74" spans="1:18" ht="12.6" customHeight="1">
      <c r="A74" s="542"/>
      <c r="B74" s="534">
        <f t="shared" si="2"/>
        <v>37</v>
      </c>
      <c r="C74" s="425">
        <f t="shared" si="7"/>
        <v>251.65800000000002</v>
      </c>
      <c r="D74" s="426">
        <f t="shared" si="7"/>
        <v>227.673</v>
      </c>
      <c r="E74" s="427">
        <f t="shared" si="7"/>
        <v>503.19000000000005</v>
      </c>
      <c r="F74" s="426">
        <f t="shared" si="7"/>
        <v>449.541</v>
      </c>
      <c r="G74" s="427">
        <f t="shared" si="7"/>
        <v>719.11800000000005</v>
      </c>
      <c r="H74" s="426">
        <f t="shared" si="7"/>
        <v>637.14600000000007</v>
      </c>
      <c r="I74" s="427">
        <f t="shared" si="7"/>
        <v>789.85800000000006</v>
      </c>
      <c r="J74" s="426">
        <f t="shared" si="7"/>
        <v>591.48</v>
      </c>
      <c r="K74" s="427">
        <f t="shared" si="7"/>
        <v>736.07400000000007</v>
      </c>
      <c r="L74" s="426">
        <f t="shared" si="7"/>
        <v>1015.218</v>
      </c>
      <c r="M74" s="427">
        <f t="shared" si="7"/>
        <v>484.72200000000004</v>
      </c>
      <c r="N74" s="426">
        <f t="shared" si="7"/>
        <v>487.87200000000007</v>
      </c>
      <c r="O74" s="427">
        <f t="shared" si="7"/>
        <v>599.92200000000003</v>
      </c>
      <c r="P74" s="426">
        <f t="shared" si="7"/>
        <v>492.13800000000003</v>
      </c>
      <c r="Q74" s="427">
        <f t="shared" si="7"/>
        <v>428.96699999999998</v>
      </c>
      <c r="R74" s="585">
        <f t="shared" si="7"/>
        <v>475.39800000000002</v>
      </c>
    </row>
    <row r="75" spans="1:18" ht="12.6" customHeight="1">
      <c r="A75" s="542"/>
      <c r="B75" s="534">
        <f t="shared" si="2"/>
        <v>38</v>
      </c>
      <c r="C75" s="425">
        <f t="shared" si="7"/>
        <v>254.03399999999999</v>
      </c>
      <c r="D75" s="426">
        <f t="shared" si="7"/>
        <v>231.65099999999998</v>
      </c>
      <c r="E75" s="427">
        <f t="shared" si="7"/>
        <v>510.84000000000003</v>
      </c>
      <c r="F75" s="426">
        <f t="shared" si="7"/>
        <v>460.09800000000001</v>
      </c>
      <c r="G75" s="427">
        <f t="shared" si="7"/>
        <v>724.43700000000013</v>
      </c>
      <c r="H75" s="426">
        <f t="shared" si="7"/>
        <v>644.60700000000008</v>
      </c>
      <c r="I75" s="427">
        <f t="shared" si="7"/>
        <v>802.15200000000004</v>
      </c>
      <c r="J75" s="426">
        <f t="shared" si="7"/>
        <v>607.59</v>
      </c>
      <c r="K75" s="427">
        <f t="shared" si="7"/>
        <v>745.34399999999994</v>
      </c>
      <c r="L75" s="426">
        <f t="shared" si="7"/>
        <v>1026.5219999999999</v>
      </c>
      <c r="M75" s="427">
        <f t="shared" si="7"/>
        <v>493.06500000000005</v>
      </c>
      <c r="N75" s="426">
        <f t="shared" si="7"/>
        <v>507.47400000000005</v>
      </c>
      <c r="O75" s="427">
        <f t="shared" si="7"/>
        <v>606.04200000000003</v>
      </c>
      <c r="P75" s="426">
        <f t="shared" si="7"/>
        <v>499.57200000000006</v>
      </c>
      <c r="Q75" s="427">
        <f t="shared" si="7"/>
        <v>435.90600000000006</v>
      </c>
      <c r="R75" s="585">
        <f t="shared" si="7"/>
        <v>483.26400000000007</v>
      </c>
    </row>
    <row r="76" spans="1:18" ht="12.6" customHeight="1">
      <c r="A76" s="542"/>
      <c r="B76" s="534">
        <f t="shared" si="2"/>
        <v>39</v>
      </c>
      <c r="C76" s="425">
        <f t="shared" si="7"/>
        <v>260.226</v>
      </c>
      <c r="D76" s="426">
        <f t="shared" si="7"/>
        <v>237.21299999999999</v>
      </c>
      <c r="E76" s="427">
        <f t="shared" si="7"/>
        <v>518.49</v>
      </c>
      <c r="F76" s="426">
        <f t="shared" si="7"/>
        <v>468.79200000000003</v>
      </c>
      <c r="G76" s="427">
        <f t="shared" si="7"/>
        <v>739.05300000000011</v>
      </c>
      <c r="H76" s="426">
        <f t="shared" si="7"/>
        <v>648.99</v>
      </c>
      <c r="I76" s="427">
        <f t="shared" si="7"/>
        <v>814.47300000000007</v>
      </c>
      <c r="J76" s="426">
        <f t="shared" si="7"/>
        <v>610.30799999999999</v>
      </c>
      <c r="K76" s="427">
        <f t="shared" si="7"/>
        <v>753.87599999999998</v>
      </c>
      <c r="L76" s="426">
        <f t="shared" si="7"/>
        <v>1034.289</v>
      </c>
      <c r="M76" s="427">
        <f t="shared" si="7"/>
        <v>503.39700000000005</v>
      </c>
      <c r="N76" s="426">
        <f t="shared" si="7"/>
        <v>517.00500000000011</v>
      </c>
      <c r="O76" s="427">
        <f t="shared" si="7"/>
        <v>620.43299999999999</v>
      </c>
      <c r="P76" s="426">
        <f t="shared" si="7"/>
        <v>506.74500000000006</v>
      </c>
      <c r="Q76" s="427">
        <f t="shared" si="7"/>
        <v>443.38500000000005</v>
      </c>
      <c r="R76" s="585">
        <f t="shared" si="7"/>
        <v>491.56200000000007</v>
      </c>
    </row>
    <row r="77" spans="1:18" ht="12.6" customHeight="1" thickBot="1">
      <c r="A77" s="542"/>
      <c r="B77" s="543">
        <f t="shared" si="2"/>
        <v>40</v>
      </c>
      <c r="C77" s="434">
        <f t="shared" si="7"/>
        <v>260.85600000000005</v>
      </c>
      <c r="D77" s="435">
        <f t="shared" si="7"/>
        <v>239.04000000000002</v>
      </c>
      <c r="E77" s="436">
        <f t="shared" si="7"/>
        <v>526.14</v>
      </c>
      <c r="F77" s="435">
        <f t="shared" si="7"/>
        <v>477.108</v>
      </c>
      <c r="G77" s="436">
        <f t="shared" si="7"/>
        <v>753.70500000000004</v>
      </c>
      <c r="H77" s="435">
        <f t="shared" si="7"/>
        <v>678.67200000000003</v>
      </c>
      <c r="I77" s="436">
        <f t="shared" si="7"/>
        <v>826.57800000000009</v>
      </c>
      <c r="J77" s="435">
        <f t="shared" si="7"/>
        <v>620.77499999999998</v>
      </c>
      <c r="K77" s="436">
        <f t="shared" si="7"/>
        <v>762.21899999999994</v>
      </c>
      <c r="L77" s="435">
        <f t="shared" si="7"/>
        <v>1041.93</v>
      </c>
      <c r="M77" s="436">
        <f t="shared" si="7"/>
        <v>504.89100000000002</v>
      </c>
      <c r="N77" s="435">
        <f t="shared" si="7"/>
        <v>517.45500000000004</v>
      </c>
      <c r="O77" s="436">
        <f t="shared" si="7"/>
        <v>626.31899999999996</v>
      </c>
      <c r="P77" s="435">
        <f t="shared" si="7"/>
        <v>515.30400000000009</v>
      </c>
      <c r="Q77" s="436">
        <f t="shared" si="7"/>
        <v>451.161</v>
      </c>
      <c r="R77" s="588">
        <f t="shared" si="7"/>
        <v>500.07600000000002</v>
      </c>
    </row>
    <row r="78" spans="1:18" ht="11.1" customHeight="1">
      <c r="A78" s="381"/>
      <c r="B78" s="450" t="s">
        <v>264</v>
      </c>
      <c r="C78" s="586"/>
      <c r="D78" s="586"/>
      <c r="E78" s="586"/>
      <c r="F78" s="586"/>
      <c r="G78" s="586"/>
      <c r="H78" s="586"/>
      <c r="I78" s="586"/>
      <c r="J78" s="586"/>
      <c r="K78" s="586"/>
      <c r="L78" s="586"/>
      <c r="M78" s="586"/>
      <c r="N78" s="586"/>
      <c r="O78" s="586"/>
      <c r="P78" s="586"/>
      <c r="Q78" s="398"/>
      <c r="R78" s="398"/>
    </row>
    <row r="79" spans="1:18">
      <c r="A79" s="299"/>
      <c r="B79" s="452" t="s">
        <v>265</v>
      </c>
      <c r="C79" s="398"/>
      <c r="D79" s="398"/>
      <c r="E79" s="398"/>
      <c r="F79" s="398"/>
      <c r="G79" s="398"/>
      <c r="H79" s="398"/>
      <c r="I79" s="398"/>
      <c r="J79" s="398"/>
      <c r="K79" s="398"/>
      <c r="L79" s="398"/>
      <c r="M79" s="398"/>
      <c r="N79" s="398"/>
      <c r="O79" s="398"/>
      <c r="P79" s="398"/>
      <c r="Q79" s="398"/>
      <c r="R79" s="299"/>
    </row>
    <row r="80" spans="1:18" ht="15.75" thickBot="1">
      <c r="A80" s="455"/>
      <c r="B80" s="455" t="s">
        <v>744</v>
      </c>
      <c r="C80" s="398"/>
      <c r="D80" s="398"/>
      <c r="E80" s="398"/>
      <c r="F80" s="398"/>
      <c r="G80" s="398"/>
      <c r="H80" s="398"/>
      <c r="I80" s="398"/>
      <c r="J80" s="398"/>
      <c r="K80" s="398"/>
      <c r="L80" s="398"/>
      <c r="M80" s="398"/>
      <c r="N80" s="398"/>
      <c r="O80" s="398"/>
      <c r="P80" s="398"/>
      <c r="Q80" s="398"/>
      <c r="R80" s="652"/>
    </row>
    <row r="81" spans="1:18" ht="15.75" thickBot="1">
      <c r="A81" s="381"/>
      <c r="B81" s="525"/>
      <c r="C81" s="815" t="s">
        <v>5</v>
      </c>
      <c r="D81" s="842"/>
      <c r="E81" s="842"/>
      <c r="F81" s="842"/>
      <c r="G81" s="842"/>
      <c r="H81" s="842"/>
      <c r="I81" s="842"/>
      <c r="J81" s="842"/>
      <c r="K81" s="842"/>
      <c r="L81" s="842"/>
      <c r="M81" s="842"/>
      <c r="N81" s="842"/>
      <c r="O81" s="842"/>
      <c r="P81" s="842"/>
      <c r="Q81" s="842"/>
      <c r="R81" s="843"/>
    </row>
    <row r="82" spans="1:18" ht="13.5" hidden="1" customHeight="1">
      <c r="A82" s="381"/>
      <c r="B82" s="526"/>
      <c r="C82" s="425"/>
      <c r="D82" s="426"/>
      <c r="E82" s="427"/>
      <c r="F82" s="426"/>
      <c r="G82" s="427"/>
      <c r="H82" s="426"/>
      <c r="I82" s="427"/>
      <c r="J82" s="426"/>
      <c r="K82" s="427"/>
      <c r="L82" s="427"/>
      <c r="M82" s="426"/>
      <c r="N82" s="426"/>
      <c r="O82" s="427"/>
      <c r="P82" s="427"/>
      <c r="Q82" s="527"/>
      <c r="R82" s="528"/>
    </row>
    <row r="83" spans="1:18" ht="13.5" hidden="1" customHeight="1">
      <c r="A83" s="381"/>
      <c r="B83" s="526"/>
      <c r="C83" s="425"/>
      <c r="D83" s="426"/>
      <c r="E83" s="427"/>
      <c r="F83" s="426"/>
      <c r="G83" s="427"/>
      <c r="H83" s="426"/>
      <c r="I83" s="427"/>
      <c r="J83" s="426"/>
      <c r="K83" s="427"/>
      <c r="L83" s="427"/>
      <c r="M83" s="426"/>
      <c r="N83" s="426"/>
      <c r="O83" s="427"/>
      <c r="P83" s="427"/>
      <c r="Q83" s="527"/>
      <c r="R83" s="528"/>
    </row>
    <row r="84" spans="1:18" ht="6" customHeight="1">
      <c r="A84" s="381"/>
      <c r="B84" s="526"/>
      <c r="C84" s="456"/>
      <c r="D84" s="445"/>
      <c r="E84" s="446"/>
      <c r="F84" s="445"/>
      <c r="G84" s="446"/>
      <c r="H84" s="445"/>
      <c r="I84" s="446"/>
      <c r="J84" s="445"/>
      <c r="K84" s="446"/>
      <c r="L84" s="445"/>
      <c r="M84" s="446"/>
      <c r="N84" s="445"/>
      <c r="O84" s="446"/>
      <c r="P84" s="445"/>
      <c r="Q84" s="446"/>
      <c r="R84" s="636"/>
    </row>
    <row r="85" spans="1:18" ht="15.75" thickBot="1">
      <c r="A85" s="381"/>
      <c r="B85" s="529"/>
      <c r="C85" s="530">
        <v>61</v>
      </c>
      <c r="D85" s="531">
        <v>64</v>
      </c>
      <c r="E85" s="532" t="s">
        <v>782</v>
      </c>
      <c r="F85" s="531" t="s">
        <v>694</v>
      </c>
      <c r="G85" s="532" t="s">
        <v>695</v>
      </c>
      <c r="H85" s="531" t="s">
        <v>696</v>
      </c>
      <c r="I85" s="532" t="s">
        <v>697</v>
      </c>
      <c r="J85" s="531" t="s">
        <v>698</v>
      </c>
      <c r="K85" s="532" t="s">
        <v>699</v>
      </c>
      <c r="L85" s="531" t="s">
        <v>700</v>
      </c>
      <c r="M85" s="532" t="s">
        <v>701</v>
      </c>
      <c r="N85" s="531" t="s">
        <v>702</v>
      </c>
      <c r="O85" s="532" t="s">
        <v>703</v>
      </c>
      <c r="P85" s="531" t="s">
        <v>704</v>
      </c>
      <c r="Q85" s="532">
        <v>670</v>
      </c>
      <c r="R85" s="651">
        <v>671</v>
      </c>
    </row>
    <row r="86" spans="1:18" ht="12.6" customHeight="1">
      <c r="A86" s="381"/>
      <c r="B86" s="534">
        <v>41</v>
      </c>
      <c r="C86" s="441">
        <f>MAX((1-C$9)*C248,C$208*(1-C$15))</f>
        <v>264.57300000000004</v>
      </c>
      <c r="D86" s="442">
        <f t="shared" ref="D86:R86" si="8">MAX((1-D$9)*D248,D$208*(1-D$15))</f>
        <v>243.018</v>
      </c>
      <c r="E86" s="443">
        <f t="shared" si="8"/>
        <v>532.86300000000006</v>
      </c>
      <c r="F86" s="442">
        <f t="shared" si="8"/>
        <v>485.1</v>
      </c>
      <c r="G86" s="443">
        <f t="shared" si="8"/>
        <v>770.41800000000001</v>
      </c>
      <c r="H86" s="442">
        <f t="shared" si="8"/>
        <v>688.86</v>
      </c>
      <c r="I86" s="443">
        <f t="shared" si="8"/>
        <v>845.99099999999999</v>
      </c>
      <c r="J86" s="442">
        <f t="shared" si="8"/>
        <v>635.82300000000009</v>
      </c>
      <c r="K86" s="443">
        <f t="shared" si="8"/>
        <v>773.94600000000003</v>
      </c>
      <c r="L86" s="442">
        <f t="shared" si="8"/>
        <v>1059.3809999999999</v>
      </c>
      <c r="M86" s="443">
        <f t="shared" si="8"/>
        <v>513.82799999999997</v>
      </c>
      <c r="N86" s="442">
        <f t="shared" si="8"/>
        <v>534.87900000000002</v>
      </c>
      <c r="O86" s="443">
        <f t="shared" si="8"/>
        <v>638.20799999999997</v>
      </c>
      <c r="P86" s="442">
        <f t="shared" si="8"/>
        <v>522.23400000000004</v>
      </c>
      <c r="Q86" s="443">
        <f t="shared" si="8"/>
        <v>460.31400000000002</v>
      </c>
      <c r="R86" s="634">
        <f t="shared" si="8"/>
        <v>508.23900000000003</v>
      </c>
    </row>
    <row r="87" spans="1:18" ht="12.6" customHeight="1">
      <c r="A87" s="381"/>
      <c r="B87" s="534">
        <f t="shared" ref="B87:B95" si="9">+B86+1</f>
        <v>42</v>
      </c>
      <c r="C87" s="425">
        <f t="shared" ref="C87:R102" si="10">MAX((1-C$9)*C249,C$208*(1-C$15))</f>
        <v>273.42</v>
      </c>
      <c r="D87" s="426">
        <f t="shared" si="10"/>
        <v>247.32000000000002</v>
      </c>
      <c r="E87" s="427">
        <f t="shared" si="10"/>
        <v>538.57799999999997</v>
      </c>
      <c r="F87" s="426">
        <f t="shared" si="10"/>
        <v>490.92300000000006</v>
      </c>
      <c r="G87" s="427">
        <f t="shared" si="10"/>
        <v>780.56100000000004</v>
      </c>
      <c r="H87" s="426">
        <f t="shared" si="10"/>
        <v>691.524</v>
      </c>
      <c r="I87" s="427">
        <f t="shared" si="10"/>
        <v>863.04600000000005</v>
      </c>
      <c r="J87" s="426">
        <f t="shared" si="10"/>
        <v>647.649</v>
      </c>
      <c r="K87" s="427">
        <f t="shared" si="10"/>
        <v>777.00600000000009</v>
      </c>
      <c r="L87" s="426">
        <f t="shared" si="10"/>
        <v>1077.8580000000002</v>
      </c>
      <c r="M87" s="427">
        <f t="shared" si="10"/>
        <v>527.76</v>
      </c>
      <c r="N87" s="426">
        <f t="shared" si="10"/>
        <v>544.26600000000008</v>
      </c>
      <c r="O87" s="427">
        <f t="shared" si="10"/>
        <v>648.18900000000008</v>
      </c>
      <c r="P87" s="426">
        <f t="shared" si="10"/>
        <v>527.76</v>
      </c>
      <c r="Q87" s="427">
        <f t="shared" si="10"/>
        <v>469.02600000000001</v>
      </c>
      <c r="R87" s="585">
        <f t="shared" si="10"/>
        <v>516.76200000000006</v>
      </c>
    </row>
    <row r="88" spans="1:18" ht="12.6" customHeight="1">
      <c r="A88" s="381"/>
      <c r="B88" s="534">
        <f t="shared" si="9"/>
        <v>43</v>
      </c>
      <c r="C88" s="425">
        <f t="shared" si="10"/>
        <v>275.38200000000001</v>
      </c>
      <c r="D88" s="426">
        <f t="shared" si="10"/>
        <v>251.946</v>
      </c>
      <c r="E88" s="427">
        <f t="shared" si="10"/>
        <v>546.23700000000008</v>
      </c>
      <c r="F88" s="426">
        <f t="shared" si="10"/>
        <v>502.2</v>
      </c>
      <c r="G88" s="427">
        <f t="shared" si="10"/>
        <v>787.572</v>
      </c>
      <c r="H88" s="426">
        <f t="shared" si="10"/>
        <v>702.30600000000004</v>
      </c>
      <c r="I88" s="427">
        <f t="shared" si="10"/>
        <v>872.37900000000002</v>
      </c>
      <c r="J88" s="426">
        <f t="shared" si="10"/>
        <v>650.96100000000001</v>
      </c>
      <c r="K88" s="427">
        <f t="shared" si="10"/>
        <v>788.13000000000011</v>
      </c>
      <c r="L88" s="426">
        <f t="shared" si="10"/>
        <v>1096.02</v>
      </c>
      <c r="M88" s="427">
        <f t="shared" si="10"/>
        <v>546.28200000000004</v>
      </c>
      <c r="N88" s="426">
        <f t="shared" si="10"/>
        <v>544.71600000000001</v>
      </c>
      <c r="O88" s="427">
        <f t="shared" si="10"/>
        <v>659.49300000000005</v>
      </c>
      <c r="P88" s="426">
        <f t="shared" si="10"/>
        <v>546.28200000000004</v>
      </c>
      <c r="Q88" s="427">
        <f t="shared" si="10"/>
        <v>476.49600000000004</v>
      </c>
      <c r="R88" s="585">
        <f t="shared" si="10"/>
        <v>525.25800000000004</v>
      </c>
    </row>
    <row r="89" spans="1:18" ht="12.6" customHeight="1">
      <c r="A89" s="381"/>
      <c r="B89" s="534">
        <f t="shared" si="9"/>
        <v>44</v>
      </c>
      <c r="C89" s="425">
        <f t="shared" si="10"/>
        <v>275.88600000000002</v>
      </c>
      <c r="D89" s="426">
        <f t="shared" si="10"/>
        <v>255.24900000000002</v>
      </c>
      <c r="E89" s="427">
        <f t="shared" si="10"/>
        <v>557.21699999999998</v>
      </c>
      <c r="F89" s="426">
        <f t="shared" si="10"/>
        <v>511.416</v>
      </c>
      <c r="G89" s="427">
        <f t="shared" si="10"/>
        <v>797.15700000000004</v>
      </c>
      <c r="H89" s="426">
        <f t="shared" si="10"/>
        <v>713.85300000000007</v>
      </c>
      <c r="I89" s="427">
        <f t="shared" si="10"/>
        <v>877.84199999999998</v>
      </c>
      <c r="J89" s="426">
        <f t="shared" si="10"/>
        <v>651.99600000000009</v>
      </c>
      <c r="K89" s="427">
        <f t="shared" si="10"/>
        <v>796.31100000000004</v>
      </c>
      <c r="L89" s="426">
        <f t="shared" si="10"/>
        <v>1116.864</v>
      </c>
      <c r="M89" s="427">
        <f t="shared" si="10"/>
        <v>555.8130000000001</v>
      </c>
      <c r="N89" s="426">
        <f t="shared" si="10"/>
        <v>545.16600000000005</v>
      </c>
      <c r="O89" s="427">
        <f t="shared" si="10"/>
        <v>672.53399999999999</v>
      </c>
      <c r="P89" s="426">
        <f t="shared" si="10"/>
        <v>555.8130000000001</v>
      </c>
      <c r="Q89" s="427">
        <f t="shared" si="10"/>
        <v>483.75900000000001</v>
      </c>
      <c r="R89" s="585">
        <f t="shared" si="10"/>
        <v>525.70799999999997</v>
      </c>
    </row>
    <row r="90" spans="1:18" ht="12.6" customHeight="1">
      <c r="A90" s="381"/>
      <c r="B90" s="539">
        <f t="shared" si="9"/>
        <v>45</v>
      </c>
      <c r="C90" s="429">
        <f t="shared" si="10"/>
        <v>279.37800000000004</v>
      </c>
      <c r="D90" s="430">
        <f t="shared" si="10"/>
        <v>258.06600000000003</v>
      </c>
      <c r="E90" s="431">
        <f t="shared" si="10"/>
        <v>559.58400000000006</v>
      </c>
      <c r="F90" s="430">
        <f t="shared" si="10"/>
        <v>516.62699999999995</v>
      </c>
      <c r="G90" s="431">
        <f t="shared" si="10"/>
        <v>803.84399999999994</v>
      </c>
      <c r="H90" s="430">
        <f t="shared" si="10"/>
        <v>715.22100000000012</v>
      </c>
      <c r="I90" s="431">
        <f t="shared" si="10"/>
        <v>888.58800000000008</v>
      </c>
      <c r="J90" s="430">
        <f t="shared" si="10"/>
        <v>672.30899999999997</v>
      </c>
      <c r="K90" s="431">
        <f t="shared" si="10"/>
        <v>804.51</v>
      </c>
      <c r="L90" s="430">
        <f t="shared" si="10"/>
        <v>1144.971</v>
      </c>
      <c r="M90" s="431">
        <f t="shared" si="10"/>
        <v>556.92900000000009</v>
      </c>
      <c r="N90" s="430">
        <f t="shared" si="10"/>
        <v>548.67600000000004</v>
      </c>
      <c r="O90" s="431">
        <f t="shared" si="10"/>
        <v>687.29399999999998</v>
      </c>
      <c r="P90" s="430">
        <f t="shared" si="10"/>
        <v>556.92900000000009</v>
      </c>
      <c r="Q90" s="431">
        <f t="shared" si="10"/>
        <v>491.43599999999998</v>
      </c>
      <c r="R90" s="587">
        <f t="shared" si="10"/>
        <v>541.32300000000009</v>
      </c>
    </row>
    <row r="91" spans="1:18" ht="12.6" customHeight="1">
      <c r="A91" s="381"/>
      <c r="B91" s="534">
        <f t="shared" si="9"/>
        <v>46</v>
      </c>
      <c r="C91" s="425">
        <f t="shared" si="10"/>
        <v>283.08600000000001</v>
      </c>
      <c r="D91" s="426">
        <f t="shared" si="10"/>
        <v>262.69200000000001</v>
      </c>
      <c r="E91" s="427">
        <f t="shared" si="10"/>
        <v>571.65300000000002</v>
      </c>
      <c r="F91" s="426">
        <f t="shared" si="10"/>
        <v>520.41600000000005</v>
      </c>
      <c r="G91" s="427">
        <f t="shared" si="10"/>
        <v>810.22500000000002</v>
      </c>
      <c r="H91" s="426">
        <f t="shared" si="10"/>
        <v>742.32900000000006</v>
      </c>
      <c r="I91" s="427">
        <f t="shared" si="10"/>
        <v>907.29899999999998</v>
      </c>
      <c r="J91" s="426">
        <f t="shared" si="10"/>
        <v>691.84800000000007</v>
      </c>
      <c r="K91" s="427">
        <f t="shared" si="10"/>
        <v>815.99400000000003</v>
      </c>
      <c r="L91" s="426">
        <f t="shared" si="10"/>
        <v>1154.1780000000001</v>
      </c>
      <c r="M91" s="427">
        <f t="shared" si="10"/>
        <v>577.16099999999994</v>
      </c>
      <c r="N91" s="426">
        <f t="shared" si="10"/>
        <v>555.07500000000005</v>
      </c>
      <c r="O91" s="427">
        <f t="shared" si="10"/>
        <v>696.09600000000012</v>
      </c>
      <c r="P91" s="426">
        <f t="shared" si="10"/>
        <v>577.16099999999994</v>
      </c>
      <c r="Q91" s="427">
        <f t="shared" si="10"/>
        <v>495.48599999999999</v>
      </c>
      <c r="R91" s="585">
        <f t="shared" si="10"/>
        <v>548.55899999999997</v>
      </c>
    </row>
    <row r="92" spans="1:18" ht="12.6" customHeight="1">
      <c r="A92" s="381"/>
      <c r="B92" s="534">
        <f t="shared" si="9"/>
        <v>47</v>
      </c>
      <c r="C92" s="425">
        <f t="shared" si="10"/>
        <v>287.34300000000002</v>
      </c>
      <c r="D92" s="426">
        <f t="shared" si="10"/>
        <v>267.90300000000002</v>
      </c>
      <c r="E92" s="427">
        <f t="shared" si="10"/>
        <v>576.53100000000006</v>
      </c>
      <c r="F92" s="426">
        <f t="shared" si="10"/>
        <v>530.85599999999999</v>
      </c>
      <c r="G92" s="427">
        <f t="shared" si="10"/>
        <v>817.95600000000002</v>
      </c>
      <c r="H92" s="426">
        <f t="shared" si="10"/>
        <v>758.43900000000008</v>
      </c>
      <c r="I92" s="427">
        <f t="shared" si="10"/>
        <v>920.08800000000008</v>
      </c>
      <c r="J92" s="426">
        <f t="shared" si="10"/>
        <v>693.81899999999996</v>
      </c>
      <c r="K92" s="427">
        <f t="shared" si="10"/>
        <v>822.98700000000008</v>
      </c>
      <c r="L92" s="426">
        <f t="shared" si="10"/>
        <v>1171.6920000000002</v>
      </c>
      <c r="M92" s="427">
        <f t="shared" si="10"/>
        <v>581.26499999999999</v>
      </c>
      <c r="N92" s="426">
        <f t="shared" si="10"/>
        <v>567.03599999999994</v>
      </c>
      <c r="O92" s="427">
        <f t="shared" si="10"/>
        <v>705.00600000000009</v>
      </c>
      <c r="P92" s="426">
        <f t="shared" si="10"/>
        <v>581.26499999999999</v>
      </c>
      <c r="Q92" s="427">
        <f t="shared" si="10"/>
        <v>503.45100000000002</v>
      </c>
      <c r="R92" s="585">
        <f t="shared" si="10"/>
        <v>556.30799999999999</v>
      </c>
    </row>
    <row r="93" spans="1:18" ht="12.6" customHeight="1">
      <c r="A93" s="381"/>
      <c r="B93" s="534">
        <f t="shared" si="9"/>
        <v>48</v>
      </c>
      <c r="C93" s="425">
        <f t="shared" si="10"/>
        <v>294.52500000000003</v>
      </c>
      <c r="D93" s="426">
        <f t="shared" si="10"/>
        <v>272.37599999999998</v>
      </c>
      <c r="E93" s="427">
        <f t="shared" si="10"/>
        <v>583.38000000000011</v>
      </c>
      <c r="F93" s="426">
        <f t="shared" si="10"/>
        <v>547.13700000000006</v>
      </c>
      <c r="G93" s="427">
        <f t="shared" si="10"/>
        <v>818.75700000000006</v>
      </c>
      <c r="H93" s="426">
        <f t="shared" si="10"/>
        <v>760.06799999999998</v>
      </c>
      <c r="I93" s="427">
        <f t="shared" si="10"/>
        <v>934.11000000000013</v>
      </c>
      <c r="J93" s="426">
        <f t="shared" si="10"/>
        <v>704.44800000000009</v>
      </c>
      <c r="K93" s="427">
        <f t="shared" si="10"/>
        <v>831.50099999999998</v>
      </c>
      <c r="L93" s="426">
        <f t="shared" si="10"/>
        <v>1187.3610000000001</v>
      </c>
      <c r="M93" s="427">
        <f t="shared" si="10"/>
        <v>581.77800000000002</v>
      </c>
      <c r="N93" s="426">
        <f t="shared" si="10"/>
        <v>578.98800000000006</v>
      </c>
      <c r="O93" s="427">
        <f t="shared" si="10"/>
        <v>718.49700000000007</v>
      </c>
      <c r="P93" s="426">
        <f t="shared" si="10"/>
        <v>581.77800000000002</v>
      </c>
      <c r="Q93" s="427">
        <f t="shared" si="10"/>
        <v>517.30200000000002</v>
      </c>
      <c r="R93" s="585">
        <f t="shared" si="10"/>
        <v>565.25400000000002</v>
      </c>
    </row>
    <row r="94" spans="1:18" ht="12.6" customHeight="1">
      <c r="A94" s="381"/>
      <c r="B94" s="534">
        <f t="shared" si="9"/>
        <v>49</v>
      </c>
      <c r="C94" s="425">
        <f t="shared" si="10"/>
        <v>295.25400000000002</v>
      </c>
      <c r="D94" s="426">
        <f t="shared" si="10"/>
        <v>277.57800000000003</v>
      </c>
      <c r="E94" s="427">
        <f t="shared" si="10"/>
        <v>588.84299999999996</v>
      </c>
      <c r="F94" s="426">
        <f t="shared" si="10"/>
        <v>550.81799999999998</v>
      </c>
      <c r="G94" s="427">
        <f t="shared" si="10"/>
        <v>824.36400000000003</v>
      </c>
      <c r="H94" s="426">
        <f t="shared" si="10"/>
        <v>767.53800000000001</v>
      </c>
      <c r="I94" s="427">
        <f t="shared" si="10"/>
        <v>944.41499999999996</v>
      </c>
      <c r="J94" s="426">
        <f t="shared" si="10"/>
        <v>714.66300000000001</v>
      </c>
      <c r="K94" s="427">
        <f t="shared" si="10"/>
        <v>839.80799999999999</v>
      </c>
      <c r="L94" s="426">
        <f t="shared" si="10"/>
        <v>1198.98</v>
      </c>
      <c r="M94" s="427">
        <f t="shared" si="10"/>
        <v>591.11099999999999</v>
      </c>
      <c r="N94" s="426">
        <f t="shared" si="10"/>
        <v>579.48300000000006</v>
      </c>
      <c r="O94" s="427">
        <f t="shared" si="10"/>
        <v>726.48900000000003</v>
      </c>
      <c r="P94" s="426">
        <f t="shared" si="10"/>
        <v>591.11099999999999</v>
      </c>
      <c r="Q94" s="427">
        <f t="shared" si="10"/>
        <v>524.10599999999999</v>
      </c>
      <c r="R94" s="585">
        <f t="shared" si="10"/>
        <v>572.15700000000004</v>
      </c>
    </row>
    <row r="95" spans="1:18" ht="12.6" customHeight="1">
      <c r="A95" s="381"/>
      <c r="B95" s="539">
        <f t="shared" si="9"/>
        <v>50</v>
      </c>
      <c r="C95" s="429">
        <f t="shared" si="10"/>
        <v>299.49299999999999</v>
      </c>
      <c r="D95" s="430">
        <f t="shared" si="10"/>
        <v>282.08699999999999</v>
      </c>
      <c r="E95" s="431">
        <f t="shared" si="10"/>
        <v>592.96500000000003</v>
      </c>
      <c r="F95" s="430">
        <f t="shared" si="10"/>
        <v>551.26800000000003</v>
      </c>
      <c r="G95" s="431">
        <f t="shared" si="10"/>
        <v>831.41099999999994</v>
      </c>
      <c r="H95" s="430">
        <f t="shared" si="10"/>
        <v>795.60900000000004</v>
      </c>
      <c r="I95" s="431">
        <f t="shared" si="10"/>
        <v>953.0100000000001</v>
      </c>
      <c r="J95" s="430">
        <f t="shared" si="10"/>
        <v>739.59299999999996</v>
      </c>
      <c r="K95" s="431">
        <f t="shared" si="10"/>
        <v>851.625</v>
      </c>
      <c r="L95" s="430">
        <f t="shared" si="10"/>
        <v>1228.2030000000002</v>
      </c>
      <c r="M95" s="431">
        <f t="shared" si="10"/>
        <v>599.86800000000005</v>
      </c>
      <c r="N95" s="430">
        <f t="shared" si="10"/>
        <v>585.57600000000002</v>
      </c>
      <c r="O95" s="431">
        <f t="shared" si="10"/>
        <v>734.3370000000001</v>
      </c>
      <c r="P95" s="430">
        <f t="shared" si="10"/>
        <v>599.86800000000005</v>
      </c>
      <c r="Q95" s="431">
        <f t="shared" si="10"/>
        <v>524.55600000000004</v>
      </c>
      <c r="R95" s="587">
        <f t="shared" si="10"/>
        <v>580.88700000000006</v>
      </c>
    </row>
    <row r="96" spans="1:18" ht="12.6" customHeight="1">
      <c r="A96" s="381"/>
      <c r="B96" s="534">
        <f t="shared" ref="B96:B120" si="11">+B95+2</f>
        <v>52</v>
      </c>
      <c r="C96" s="425">
        <f t="shared" si="10"/>
        <v>306.95400000000001</v>
      </c>
      <c r="D96" s="426">
        <f t="shared" si="10"/>
        <v>292.87800000000004</v>
      </c>
      <c r="E96" s="427">
        <f t="shared" si="10"/>
        <v>610.77599999999995</v>
      </c>
      <c r="F96" s="426">
        <f t="shared" si="10"/>
        <v>575.86500000000001</v>
      </c>
      <c r="G96" s="427">
        <f t="shared" si="10"/>
        <v>846.96300000000008</v>
      </c>
      <c r="H96" s="426">
        <f t="shared" si="10"/>
        <v>820.72800000000007</v>
      </c>
      <c r="I96" s="427">
        <f t="shared" si="10"/>
        <v>964.16099999999994</v>
      </c>
      <c r="J96" s="426">
        <f t="shared" si="10"/>
        <v>752.01300000000003</v>
      </c>
      <c r="K96" s="427">
        <f t="shared" si="10"/>
        <v>871.92000000000007</v>
      </c>
      <c r="L96" s="426">
        <f t="shared" si="10"/>
        <v>1233.675</v>
      </c>
      <c r="M96" s="427">
        <f t="shared" si="10"/>
        <v>618.80400000000009</v>
      </c>
      <c r="N96" s="426">
        <f t="shared" si="10"/>
        <v>604.38599999999997</v>
      </c>
      <c r="O96" s="427">
        <f t="shared" si="10"/>
        <v>772.51499999999999</v>
      </c>
      <c r="P96" s="426">
        <f t="shared" si="10"/>
        <v>618.80400000000009</v>
      </c>
      <c r="Q96" s="427">
        <f t="shared" si="10"/>
        <v>546.64200000000005</v>
      </c>
      <c r="R96" s="585">
        <f t="shared" si="10"/>
        <v>593.31600000000003</v>
      </c>
    </row>
    <row r="97" spans="1:18" ht="12.6" customHeight="1">
      <c r="A97" s="381"/>
      <c r="B97" s="534">
        <f t="shared" si="11"/>
        <v>54</v>
      </c>
      <c r="C97" s="425">
        <f t="shared" si="10"/>
        <v>313.33500000000004</v>
      </c>
      <c r="D97" s="426">
        <f t="shared" si="10"/>
        <v>301.69800000000004</v>
      </c>
      <c r="E97" s="427">
        <f t="shared" si="10"/>
        <v>617.976</v>
      </c>
      <c r="F97" s="426">
        <f t="shared" si="10"/>
        <v>594.87300000000005</v>
      </c>
      <c r="G97" s="427">
        <f t="shared" si="10"/>
        <v>877.59</v>
      </c>
      <c r="H97" s="426">
        <f t="shared" si="10"/>
        <v>832.95</v>
      </c>
      <c r="I97" s="427">
        <f t="shared" si="10"/>
        <v>973.68300000000011</v>
      </c>
      <c r="J97" s="426">
        <f t="shared" si="10"/>
        <v>753.00300000000004</v>
      </c>
      <c r="K97" s="427">
        <f t="shared" si="10"/>
        <v>889.5870000000001</v>
      </c>
      <c r="L97" s="426">
        <f t="shared" si="10"/>
        <v>1245.5910000000001</v>
      </c>
      <c r="M97" s="427">
        <f t="shared" si="10"/>
        <v>644.553</v>
      </c>
      <c r="N97" s="426">
        <f t="shared" si="10"/>
        <v>631.80899999999997</v>
      </c>
      <c r="O97" s="427">
        <f t="shared" si="10"/>
        <v>801.37800000000004</v>
      </c>
      <c r="P97" s="426">
        <f t="shared" si="10"/>
        <v>644.553</v>
      </c>
      <c r="Q97" s="427">
        <f t="shared" si="10"/>
        <v>563.13000000000011</v>
      </c>
      <c r="R97" s="585">
        <f t="shared" si="10"/>
        <v>609.68700000000013</v>
      </c>
    </row>
    <row r="98" spans="1:18" ht="12.6" customHeight="1">
      <c r="A98" s="381"/>
      <c r="B98" s="534">
        <f t="shared" si="11"/>
        <v>56</v>
      </c>
      <c r="C98" s="425">
        <f t="shared" si="10"/>
        <v>320.42700000000002</v>
      </c>
      <c r="D98" s="426">
        <f t="shared" si="10"/>
        <v>312.91200000000003</v>
      </c>
      <c r="E98" s="427">
        <f t="shared" si="10"/>
        <v>631.35900000000004</v>
      </c>
      <c r="F98" s="426">
        <f t="shared" si="10"/>
        <v>608.24700000000007</v>
      </c>
      <c r="G98" s="427">
        <f t="shared" si="10"/>
        <v>892.07100000000003</v>
      </c>
      <c r="H98" s="426">
        <f t="shared" si="10"/>
        <v>867.67200000000003</v>
      </c>
      <c r="I98" s="427">
        <f t="shared" si="10"/>
        <v>981.86400000000003</v>
      </c>
      <c r="J98" s="426">
        <f t="shared" si="10"/>
        <v>781.29000000000008</v>
      </c>
      <c r="K98" s="427">
        <f t="shared" si="10"/>
        <v>894.50099999999998</v>
      </c>
      <c r="L98" s="426">
        <f t="shared" si="10"/>
        <v>1279.2510000000002</v>
      </c>
      <c r="M98" s="427">
        <f t="shared" si="10"/>
        <v>660.38400000000001</v>
      </c>
      <c r="N98" s="426">
        <f t="shared" si="10"/>
        <v>647.77499999999998</v>
      </c>
      <c r="O98" s="427">
        <f t="shared" si="10"/>
        <v>826.20900000000006</v>
      </c>
      <c r="P98" s="426">
        <f t="shared" si="10"/>
        <v>660.38400000000001</v>
      </c>
      <c r="Q98" s="427">
        <f t="shared" si="10"/>
        <v>578.37599999999998</v>
      </c>
      <c r="R98" s="585">
        <f t="shared" si="10"/>
        <v>625.95000000000005</v>
      </c>
    </row>
    <row r="99" spans="1:18" ht="12.6" customHeight="1">
      <c r="A99" s="381"/>
      <c r="B99" s="534">
        <f t="shared" si="11"/>
        <v>58</v>
      </c>
      <c r="C99" s="425">
        <f t="shared" si="10"/>
        <v>327.52800000000002</v>
      </c>
      <c r="D99" s="426">
        <f t="shared" si="10"/>
        <v>323.05500000000001</v>
      </c>
      <c r="E99" s="427">
        <f t="shared" si="10"/>
        <v>644.74199999999996</v>
      </c>
      <c r="F99" s="426">
        <f t="shared" si="10"/>
        <v>622.85400000000004</v>
      </c>
      <c r="G99" s="427">
        <f t="shared" si="10"/>
        <v>899.16300000000001</v>
      </c>
      <c r="H99" s="426">
        <f t="shared" si="10"/>
        <v>902.39400000000001</v>
      </c>
      <c r="I99" s="427">
        <f t="shared" si="10"/>
        <v>1010.9250000000001</v>
      </c>
      <c r="J99" s="426">
        <f t="shared" si="10"/>
        <v>809.55899999999997</v>
      </c>
      <c r="K99" s="427">
        <f t="shared" si="10"/>
        <v>903.94200000000001</v>
      </c>
      <c r="L99" s="426">
        <f t="shared" si="10"/>
        <v>1312.9650000000001</v>
      </c>
      <c r="M99" s="427">
        <f t="shared" si="10"/>
        <v>676.23300000000006</v>
      </c>
      <c r="N99" s="426">
        <f t="shared" si="10"/>
        <v>666.82799999999997</v>
      </c>
      <c r="O99" s="427">
        <f t="shared" si="10"/>
        <v>848.09700000000009</v>
      </c>
      <c r="P99" s="426">
        <f t="shared" si="10"/>
        <v>676.23300000000006</v>
      </c>
      <c r="Q99" s="427">
        <f t="shared" si="10"/>
        <v>592.98300000000006</v>
      </c>
      <c r="R99" s="585">
        <f t="shared" si="10"/>
        <v>642.33900000000006</v>
      </c>
    </row>
    <row r="100" spans="1:18" ht="12.6" customHeight="1">
      <c r="A100" s="381"/>
      <c r="B100" s="539">
        <f t="shared" si="11"/>
        <v>60</v>
      </c>
      <c r="C100" s="429">
        <f t="shared" si="10"/>
        <v>337.67099999999999</v>
      </c>
      <c r="D100" s="430">
        <f t="shared" si="10"/>
        <v>333.69299999999998</v>
      </c>
      <c r="E100" s="431">
        <f t="shared" si="10"/>
        <v>662.65200000000004</v>
      </c>
      <c r="F100" s="430">
        <f t="shared" si="10"/>
        <v>643.83299999999997</v>
      </c>
      <c r="G100" s="431">
        <f t="shared" si="10"/>
        <v>920.03399999999999</v>
      </c>
      <c r="H100" s="430">
        <f t="shared" si="10"/>
        <v>933.49800000000005</v>
      </c>
      <c r="I100" s="431">
        <f t="shared" si="10"/>
        <v>1020.7350000000001</v>
      </c>
      <c r="J100" s="430">
        <f t="shared" si="10"/>
        <v>832.73400000000004</v>
      </c>
      <c r="K100" s="431">
        <f t="shared" si="10"/>
        <v>927.8370000000001</v>
      </c>
      <c r="L100" s="430">
        <f t="shared" si="10"/>
        <v>1455.498</v>
      </c>
      <c r="M100" s="431">
        <f t="shared" si="10"/>
        <v>700.19100000000003</v>
      </c>
      <c r="N100" s="430">
        <f t="shared" si="10"/>
        <v>678.05100000000004</v>
      </c>
      <c r="O100" s="431">
        <f t="shared" si="10"/>
        <v>877.19399999999996</v>
      </c>
      <c r="P100" s="430">
        <f t="shared" si="10"/>
        <v>700.19100000000003</v>
      </c>
      <c r="Q100" s="431">
        <f t="shared" si="10"/>
        <v>608.23800000000006</v>
      </c>
      <c r="R100" s="587">
        <f t="shared" si="10"/>
        <v>658.28700000000003</v>
      </c>
    </row>
    <row r="101" spans="1:18" ht="12.6" customHeight="1">
      <c r="A101" s="381"/>
      <c r="B101" s="534">
        <f t="shared" si="11"/>
        <v>62</v>
      </c>
      <c r="C101" s="425">
        <f t="shared" si="10"/>
        <v>345.834</v>
      </c>
      <c r="D101" s="426">
        <f t="shared" si="10"/>
        <v>344.34900000000005</v>
      </c>
      <c r="E101" s="427">
        <f t="shared" si="10"/>
        <v>680.30100000000004</v>
      </c>
      <c r="F101" s="426">
        <f t="shared" si="10"/>
        <v>655.18200000000002</v>
      </c>
      <c r="G101" s="427">
        <f t="shared" si="10"/>
        <v>936.495</v>
      </c>
      <c r="H101" s="426">
        <f t="shared" si="10"/>
        <v>959.94900000000018</v>
      </c>
      <c r="I101" s="427">
        <f t="shared" si="10"/>
        <v>1042.164</v>
      </c>
      <c r="J101" s="426">
        <f t="shared" si="10"/>
        <v>855.75600000000009</v>
      </c>
      <c r="K101" s="427">
        <f t="shared" si="10"/>
        <v>959.3370000000001</v>
      </c>
      <c r="L101" s="426">
        <f t="shared" si="10"/>
        <v>1474.2270000000001</v>
      </c>
      <c r="M101" s="427">
        <f t="shared" si="10"/>
        <v>708.42600000000004</v>
      </c>
      <c r="N101" s="426">
        <f t="shared" si="10"/>
        <v>711.99900000000002</v>
      </c>
      <c r="O101" s="427">
        <f t="shared" si="10"/>
        <v>899.33400000000006</v>
      </c>
      <c r="P101" s="426">
        <f t="shared" si="10"/>
        <v>708.42600000000004</v>
      </c>
      <c r="Q101" s="427">
        <f t="shared" si="10"/>
        <v>619.65899999999999</v>
      </c>
      <c r="R101" s="585">
        <f t="shared" si="10"/>
        <v>673.99199999999996</v>
      </c>
    </row>
    <row r="102" spans="1:18" ht="12.6" customHeight="1">
      <c r="A102" s="381"/>
      <c r="B102" s="534">
        <f t="shared" si="11"/>
        <v>64</v>
      </c>
      <c r="C102" s="425">
        <f t="shared" si="10"/>
        <v>353.92500000000001</v>
      </c>
      <c r="D102" s="426">
        <f t="shared" si="10"/>
        <v>354.96000000000004</v>
      </c>
      <c r="E102" s="427">
        <f t="shared" si="10"/>
        <v>690.15600000000006</v>
      </c>
      <c r="F102" s="426">
        <f t="shared" si="10"/>
        <v>677.601</v>
      </c>
      <c r="G102" s="427">
        <f t="shared" si="10"/>
        <v>959.60700000000008</v>
      </c>
      <c r="H102" s="426">
        <f t="shared" si="10"/>
        <v>990.53099999999995</v>
      </c>
      <c r="I102" s="427">
        <f t="shared" si="10"/>
        <v>1053.0540000000001</v>
      </c>
      <c r="J102" s="426">
        <f t="shared" si="10"/>
        <v>882.44100000000003</v>
      </c>
      <c r="K102" s="427">
        <f t="shared" si="10"/>
        <v>972.38700000000006</v>
      </c>
      <c r="L102" s="426">
        <f t="shared" si="10"/>
        <v>1539.5490000000002</v>
      </c>
      <c r="M102" s="427">
        <f t="shared" si="10"/>
        <v>741.48300000000006</v>
      </c>
      <c r="N102" s="426">
        <f t="shared" si="10"/>
        <v>727.40700000000004</v>
      </c>
      <c r="O102" s="427">
        <f t="shared" si="10"/>
        <v>913.851</v>
      </c>
      <c r="P102" s="426">
        <f t="shared" si="10"/>
        <v>741.48300000000006</v>
      </c>
      <c r="Q102" s="427">
        <f t="shared" si="10"/>
        <v>636.28200000000004</v>
      </c>
      <c r="R102" s="585">
        <f t="shared" ref="R102" si="12">MAX((1-R$9)*R264,R$208*(1-R$15))</f>
        <v>685.24199999999996</v>
      </c>
    </row>
    <row r="103" spans="1:18" ht="12.6" customHeight="1">
      <c r="A103" s="381"/>
      <c r="B103" s="534">
        <f t="shared" si="11"/>
        <v>66</v>
      </c>
      <c r="C103" s="425">
        <f t="shared" ref="C103:R118" si="13">MAX((1-C$9)*C265,C$208*(1-C$15))</f>
        <v>361.33200000000005</v>
      </c>
      <c r="D103" s="426">
        <f t="shared" si="13"/>
        <v>364.61700000000002</v>
      </c>
      <c r="E103" s="427">
        <f t="shared" si="13"/>
        <v>709.35300000000007</v>
      </c>
      <c r="F103" s="426">
        <f t="shared" si="13"/>
        <v>692.34299999999996</v>
      </c>
      <c r="G103" s="427">
        <f t="shared" si="13"/>
        <v>981.94499999999994</v>
      </c>
      <c r="H103" s="426">
        <f t="shared" si="13"/>
        <v>1016.8740000000001</v>
      </c>
      <c r="I103" s="427">
        <f t="shared" si="13"/>
        <v>1063.0800000000002</v>
      </c>
      <c r="J103" s="426">
        <f t="shared" si="13"/>
        <v>902.33100000000002</v>
      </c>
      <c r="K103" s="427">
        <f t="shared" si="13"/>
        <v>985.76099999999997</v>
      </c>
      <c r="L103" s="426">
        <f t="shared" si="13"/>
        <v>1542.6179999999999</v>
      </c>
      <c r="M103" s="427">
        <f t="shared" si="13"/>
        <v>771.21</v>
      </c>
      <c r="N103" s="426">
        <f t="shared" si="13"/>
        <v>753.36300000000006</v>
      </c>
      <c r="O103" s="427">
        <f t="shared" si="13"/>
        <v>931.53599999999994</v>
      </c>
      <c r="P103" s="426">
        <f t="shared" si="13"/>
        <v>771.21</v>
      </c>
      <c r="Q103" s="427">
        <f t="shared" si="13"/>
        <v>649.22400000000005</v>
      </c>
      <c r="R103" s="585">
        <f t="shared" si="13"/>
        <v>696.45600000000002</v>
      </c>
    </row>
    <row r="104" spans="1:18" ht="12.6" customHeight="1">
      <c r="A104" s="381"/>
      <c r="B104" s="534">
        <f t="shared" si="11"/>
        <v>68</v>
      </c>
      <c r="C104" s="425">
        <f t="shared" si="13"/>
        <v>375.26400000000007</v>
      </c>
      <c r="D104" s="426">
        <f t="shared" si="13"/>
        <v>375.89400000000001</v>
      </c>
      <c r="E104" s="427">
        <f t="shared" si="13"/>
        <v>716.41800000000001</v>
      </c>
      <c r="F104" s="426">
        <f t="shared" si="13"/>
        <v>706.11300000000006</v>
      </c>
      <c r="G104" s="427">
        <f t="shared" si="13"/>
        <v>1009.386</v>
      </c>
      <c r="H104" s="426">
        <f t="shared" si="13"/>
        <v>1017.4050000000001</v>
      </c>
      <c r="I104" s="427">
        <f t="shared" si="13"/>
        <v>1075.1760000000002</v>
      </c>
      <c r="J104" s="426">
        <f t="shared" si="13"/>
        <v>910.98</v>
      </c>
      <c r="K104" s="427">
        <f t="shared" si="13"/>
        <v>1006.3170000000001</v>
      </c>
      <c r="L104" s="426">
        <f t="shared" si="13"/>
        <v>1543.068</v>
      </c>
      <c r="M104" s="427">
        <f t="shared" si="13"/>
        <v>775.9620000000001</v>
      </c>
      <c r="N104" s="426">
        <f t="shared" si="13"/>
        <v>762.77700000000004</v>
      </c>
      <c r="O104" s="427">
        <f t="shared" si="13"/>
        <v>959.58900000000006</v>
      </c>
      <c r="P104" s="426">
        <f t="shared" si="13"/>
        <v>775.9620000000001</v>
      </c>
      <c r="Q104" s="427">
        <f t="shared" si="13"/>
        <v>664.68600000000004</v>
      </c>
      <c r="R104" s="585">
        <f t="shared" si="13"/>
        <v>711.65700000000004</v>
      </c>
    </row>
    <row r="105" spans="1:18" ht="12.6" customHeight="1">
      <c r="A105" s="381"/>
      <c r="B105" s="539">
        <f t="shared" si="11"/>
        <v>70</v>
      </c>
      <c r="C105" s="429">
        <f t="shared" si="13"/>
        <v>383.39100000000002</v>
      </c>
      <c r="D105" s="430">
        <f t="shared" si="13"/>
        <v>386.334</v>
      </c>
      <c r="E105" s="431">
        <f t="shared" si="13"/>
        <v>730.73700000000008</v>
      </c>
      <c r="F105" s="430">
        <f t="shared" si="13"/>
        <v>721.98900000000003</v>
      </c>
      <c r="G105" s="431">
        <f t="shared" si="13"/>
        <v>1019.5559999999999</v>
      </c>
      <c r="H105" s="430">
        <f t="shared" si="13"/>
        <v>1018.3230000000001</v>
      </c>
      <c r="I105" s="431">
        <f t="shared" si="13"/>
        <v>1085.8410000000001</v>
      </c>
      <c r="J105" s="430">
        <f t="shared" si="13"/>
        <v>949.11299999999994</v>
      </c>
      <c r="K105" s="431">
        <f t="shared" si="13"/>
        <v>1016.3969999999999</v>
      </c>
      <c r="L105" s="430">
        <f t="shared" si="13"/>
        <v>1543.518</v>
      </c>
      <c r="M105" s="431">
        <f t="shared" si="13"/>
        <v>806.85</v>
      </c>
      <c r="N105" s="430">
        <f t="shared" si="13"/>
        <v>786.798</v>
      </c>
      <c r="O105" s="431">
        <f t="shared" si="13"/>
        <v>985.23</v>
      </c>
      <c r="P105" s="430">
        <f t="shared" si="13"/>
        <v>806.85</v>
      </c>
      <c r="Q105" s="431">
        <f t="shared" si="13"/>
        <v>680.25600000000009</v>
      </c>
      <c r="R105" s="587">
        <f t="shared" si="13"/>
        <v>740.36699999999996</v>
      </c>
    </row>
    <row r="106" spans="1:18" ht="12.6" customHeight="1">
      <c r="A106" s="381"/>
      <c r="B106" s="534">
        <f t="shared" si="11"/>
        <v>72</v>
      </c>
      <c r="C106" s="425">
        <f t="shared" si="13"/>
        <v>392.31000000000006</v>
      </c>
      <c r="D106" s="426">
        <f t="shared" si="13"/>
        <v>395.505</v>
      </c>
      <c r="E106" s="427">
        <f t="shared" si="13"/>
        <v>746.62200000000007</v>
      </c>
      <c r="F106" s="426">
        <f t="shared" si="13"/>
        <v>722.43900000000008</v>
      </c>
      <c r="G106" s="427">
        <f t="shared" si="13"/>
        <v>1047.9960000000001</v>
      </c>
      <c r="H106" s="426">
        <f t="shared" si="13"/>
        <v>1087.3710000000001</v>
      </c>
      <c r="I106" s="427">
        <f t="shared" si="13"/>
        <v>1096.605</v>
      </c>
      <c r="J106" s="426">
        <f t="shared" si="13"/>
        <v>970.54200000000014</v>
      </c>
      <c r="K106" s="427">
        <f t="shared" si="13"/>
        <v>1022.454</v>
      </c>
      <c r="L106" s="426">
        <f t="shared" si="13"/>
        <v>1568.502</v>
      </c>
      <c r="M106" s="427">
        <f t="shared" si="13"/>
        <v>817.9380000000001</v>
      </c>
      <c r="N106" s="426">
        <f t="shared" si="13"/>
        <v>802.10700000000008</v>
      </c>
      <c r="O106" s="427">
        <f t="shared" si="13"/>
        <v>989.2170000000001</v>
      </c>
      <c r="P106" s="426">
        <f t="shared" si="13"/>
        <v>817.9380000000001</v>
      </c>
      <c r="Q106" s="427">
        <f t="shared" si="13"/>
        <v>680.70600000000002</v>
      </c>
      <c r="R106" s="585">
        <f t="shared" si="13"/>
        <v>761.63400000000001</v>
      </c>
    </row>
    <row r="107" spans="1:18" ht="12.6" customHeight="1">
      <c r="A107" s="381"/>
      <c r="B107" s="534">
        <f t="shared" si="11"/>
        <v>74</v>
      </c>
      <c r="C107" s="425">
        <f t="shared" si="13"/>
        <v>395.01000000000005</v>
      </c>
      <c r="D107" s="426">
        <f t="shared" si="13"/>
        <v>404.505</v>
      </c>
      <c r="E107" s="427">
        <f t="shared" si="13"/>
        <v>761.78700000000003</v>
      </c>
      <c r="F107" s="426">
        <f t="shared" si="13"/>
        <v>753.75900000000001</v>
      </c>
      <c r="G107" s="427">
        <f t="shared" si="13"/>
        <v>1053.306</v>
      </c>
      <c r="H107" s="426">
        <f t="shared" si="13"/>
        <v>1099.2150000000001</v>
      </c>
      <c r="I107" s="427">
        <f t="shared" si="13"/>
        <v>1108.6289999999999</v>
      </c>
      <c r="J107" s="426">
        <f t="shared" si="13"/>
        <v>974.88900000000001</v>
      </c>
      <c r="K107" s="427">
        <f t="shared" si="13"/>
        <v>1036.7280000000001</v>
      </c>
      <c r="L107" s="426">
        <f t="shared" si="13"/>
        <v>1603.4580000000001</v>
      </c>
      <c r="M107" s="427">
        <f t="shared" si="13"/>
        <v>827.99099999999999</v>
      </c>
      <c r="N107" s="426">
        <f t="shared" si="13"/>
        <v>813.83400000000006</v>
      </c>
      <c r="O107" s="427">
        <f t="shared" si="13"/>
        <v>1012.131</v>
      </c>
      <c r="P107" s="426">
        <f t="shared" si="13"/>
        <v>827.99099999999999</v>
      </c>
      <c r="Q107" s="427">
        <f t="shared" si="13"/>
        <v>710.73900000000003</v>
      </c>
      <c r="R107" s="585">
        <f t="shared" si="13"/>
        <v>782.649</v>
      </c>
    </row>
    <row r="108" spans="1:18" ht="12.6" customHeight="1">
      <c r="A108" s="381"/>
      <c r="B108" s="534">
        <f t="shared" si="11"/>
        <v>76</v>
      </c>
      <c r="C108" s="425">
        <f t="shared" si="13"/>
        <v>401.31000000000006</v>
      </c>
      <c r="D108" s="426">
        <f t="shared" si="13"/>
        <v>415.45800000000003</v>
      </c>
      <c r="E108" s="427">
        <f t="shared" si="13"/>
        <v>776.00700000000006</v>
      </c>
      <c r="F108" s="426">
        <f t="shared" si="13"/>
        <v>754.20900000000006</v>
      </c>
      <c r="G108" s="427">
        <f t="shared" si="13"/>
        <v>1054.0890000000002</v>
      </c>
      <c r="H108" s="426">
        <f t="shared" si="13"/>
        <v>1110.663</v>
      </c>
      <c r="I108" s="427">
        <f t="shared" si="13"/>
        <v>1119.5640000000001</v>
      </c>
      <c r="J108" s="426">
        <f t="shared" si="13"/>
        <v>975.41099999999994</v>
      </c>
      <c r="K108" s="427">
        <f t="shared" si="13"/>
        <v>1037.3040000000001</v>
      </c>
      <c r="L108" s="426">
        <f t="shared" si="13"/>
        <v>1605.807</v>
      </c>
      <c r="M108" s="427">
        <f t="shared" si="13"/>
        <v>869.99400000000003</v>
      </c>
      <c r="N108" s="426">
        <f t="shared" si="13"/>
        <v>835.92900000000009</v>
      </c>
      <c r="O108" s="427">
        <f t="shared" si="13"/>
        <v>1038.8879999999999</v>
      </c>
      <c r="P108" s="426">
        <f t="shared" si="13"/>
        <v>869.99400000000003</v>
      </c>
      <c r="Q108" s="427">
        <f t="shared" si="13"/>
        <v>711.18900000000008</v>
      </c>
      <c r="R108" s="585">
        <f t="shared" si="13"/>
        <v>790.33500000000004</v>
      </c>
    </row>
    <row r="109" spans="1:18" ht="12.6" customHeight="1">
      <c r="A109" s="381"/>
      <c r="B109" s="534">
        <f t="shared" si="11"/>
        <v>78</v>
      </c>
      <c r="C109" s="425">
        <f t="shared" si="13"/>
        <v>410.52600000000001</v>
      </c>
      <c r="D109" s="426">
        <f t="shared" si="13"/>
        <v>425.30400000000003</v>
      </c>
      <c r="E109" s="427">
        <f t="shared" si="13"/>
        <v>786.15</v>
      </c>
      <c r="F109" s="426">
        <f t="shared" si="13"/>
        <v>772.96500000000003</v>
      </c>
      <c r="G109" s="427">
        <f t="shared" si="13"/>
        <v>1074.6089999999999</v>
      </c>
      <c r="H109" s="426">
        <f t="shared" si="13"/>
        <v>1139.9580000000001</v>
      </c>
      <c r="I109" s="427">
        <f t="shared" si="13"/>
        <v>1130.8410000000001</v>
      </c>
      <c r="J109" s="426">
        <f t="shared" si="13"/>
        <v>975.92400000000009</v>
      </c>
      <c r="K109" s="427">
        <f t="shared" si="13"/>
        <v>1056.4379999999999</v>
      </c>
      <c r="L109" s="426">
        <f t="shared" si="13"/>
        <v>1658.0160000000001</v>
      </c>
      <c r="M109" s="427">
        <f t="shared" si="13"/>
        <v>890.03700000000003</v>
      </c>
      <c r="N109" s="426">
        <f t="shared" si="13"/>
        <v>851.29200000000003</v>
      </c>
      <c r="O109" s="427">
        <f t="shared" si="13"/>
        <v>1061.829</v>
      </c>
      <c r="P109" s="426">
        <f t="shared" si="13"/>
        <v>890.03700000000003</v>
      </c>
      <c r="Q109" s="427">
        <f t="shared" si="13"/>
        <v>726.84900000000005</v>
      </c>
      <c r="R109" s="585">
        <f t="shared" si="13"/>
        <v>796.83299999999997</v>
      </c>
    </row>
    <row r="110" spans="1:18" ht="12.6" customHeight="1">
      <c r="A110" s="381"/>
      <c r="B110" s="539">
        <f t="shared" si="11"/>
        <v>80</v>
      </c>
      <c r="C110" s="429">
        <f t="shared" si="13"/>
        <v>411.678</v>
      </c>
      <c r="D110" s="430">
        <f t="shared" si="13"/>
        <v>434.62800000000004</v>
      </c>
      <c r="E110" s="431">
        <f t="shared" si="13"/>
        <v>798.30000000000007</v>
      </c>
      <c r="F110" s="430">
        <f t="shared" si="13"/>
        <v>778.51800000000003</v>
      </c>
      <c r="G110" s="431">
        <f t="shared" si="13"/>
        <v>1102.5450000000001</v>
      </c>
      <c r="H110" s="430">
        <f t="shared" si="13"/>
        <v>1167.8580000000002</v>
      </c>
      <c r="I110" s="431">
        <f t="shared" si="13"/>
        <v>1141.722</v>
      </c>
      <c r="J110" s="430">
        <f t="shared" si="13"/>
        <v>978.75900000000001</v>
      </c>
      <c r="K110" s="431">
        <f t="shared" si="13"/>
        <v>1075.7160000000001</v>
      </c>
      <c r="L110" s="430">
        <f t="shared" si="13"/>
        <v>1708.1010000000001</v>
      </c>
      <c r="M110" s="431">
        <f t="shared" si="13"/>
        <v>909.10800000000006</v>
      </c>
      <c r="N110" s="430">
        <f t="shared" si="13"/>
        <v>888.51600000000008</v>
      </c>
      <c r="O110" s="431">
        <f t="shared" si="13"/>
        <v>1086.039</v>
      </c>
      <c r="P110" s="430">
        <f t="shared" si="13"/>
        <v>909.10800000000006</v>
      </c>
      <c r="Q110" s="431">
        <f t="shared" si="13"/>
        <v>734.76900000000001</v>
      </c>
      <c r="R110" s="587">
        <f t="shared" si="13"/>
        <v>813.51900000000001</v>
      </c>
    </row>
    <row r="111" spans="1:18" ht="12.6" customHeight="1">
      <c r="A111" s="381"/>
      <c r="B111" s="534">
        <f t="shared" si="11"/>
        <v>82</v>
      </c>
      <c r="C111" s="425">
        <f t="shared" si="13"/>
        <v>418.58100000000002</v>
      </c>
      <c r="D111" s="426">
        <f t="shared" si="13"/>
        <v>445.52700000000004</v>
      </c>
      <c r="E111" s="427">
        <f t="shared" si="13"/>
        <v>811.37699999999995</v>
      </c>
      <c r="F111" s="426">
        <f t="shared" si="13"/>
        <v>792.09900000000005</v>
      </c>
      <c r="G111" s="427">
        <f t="shared" si="13"/>
        <v>1109.934</v>
      </c>
      <c r="H111" s="426">
        <f t="shared" si="13"/>
        <v>1196.973</v>
      </c>
      <c r="I111" s="427">
        <f t="shared" si="13"/>
        <v>1153.1879999999999</v>
      </c>
      <c r="J111" s="426">
        <f t="shared" si="13"/>
        <v>988.38900000000001</v>
      </c>
      <c r="K111" s="427">
        <f t="shared" si="13"/>
        <v>1086.066</v>
      </c>
      <c r="L111" s="426">
        <f t="shared" si="13"/>
        <v>1724.4269999999999</v>
      </c>
      <c r="M111" s="427">
        <f t="shared" si="13"/>
        <v>920.96100000000013</v>
      </c>
      <c r="N111" s="426">
        <f t="shared" si="13"/>
        <v>909.25199999999995</v>
      </c>
      <c r="O111" s="427">
        <f t="shared" si="13"/>
        <v>1112.6790000000001</v>
      </c>
      <c r="P111" s="426">
        <f t="shared" si="13"/>
        <v>920.96100000000013</v>
      </c>
      <c r="Q111" s="427">
        <f t="shared" si="13"/>
        <v>749.37599999999998</v>
      </c>
      <c r="R111" s="585">
        <f t="shared" si="13"/>
        <v>829.79100000000005</v>
      </c>
    </row>
    <row r="112" spans="1:18" ht="12.6" customHeight="1">
      <c r="A112" s="381"/>
      <c r="B112" s="534">
        <f t="shared" si="11"/>
        <v>84</v>
      </c>
      <c r="C112" s="425">
        <f t="shared" si="13"/>
        <v>428.32800000000003</v>
      </c>
      <c r="D112" s="426">
        <f t="shared" si="13"/>
        <v>446.49900000000002</v>
      </c>
      <c r="E112" s="427">
        <f t="shared" si="13"/>
        <v>818.00099999999998</v>
      </c>
      <c r="F112" s="426">
        <f t="shared" si="13"/>
        <v>798.62400000000002</v>
      </c>
      <c r="G112" s="427">
        <f t="shared" si="13"/>
        <v>1110.6089999999999</v>
      </c>
      <c r="H112" s="426">
        <f t="shared" si="13"/>
        <v>1225.5030000000002</v>
      </c>
      <c r="I112" s="427">
        <f t="shared" si="13"/>
        <v>1164.6000000000001</v>
      </c>
      <c r="J112" s="426">
        <f t="shared" si="13"/>
        <v>1007.739</v>
      </c>
      <c r="K112" s="427">
        <f t="shared" si="13"/>
        <v>1096.3800000000001</v>
      </c>
      <c r="L112" s="426">
        <f t="shared" si="13"/>
        <v>1729.1879999999999</v>
      </c>
      <c r="M112" s="427">
        <f t="shared" si="13"/>
        <v>930.46499999999992</v>
      </c>
      <c r="N112" s="426">
        <f t="shared" si="13"/>
        <v>923.65200000000004</v>
      </c>
      <c r="O112" s="427">
        <f t="shared" si="13"/>
        <v>1118.07</v>
      </c>
      <c r="P112" s="426">
        <f t="shared" si="13"/>
        <v>930.46499999999992</v>
      </c>
      <c r="Q112" s="427">
        <f t="shared" si="13"/>
        <v>764.39700000000005</v>
      </c>
      <c r="R112" s="585">
        <f t="shared" si="13"/>
        <v>845.52300000000002</v>
      </c>
    </row>
    <row r="113" spans="1:18" ht="12.6" customHeight="1">
      <c r="A113" s="381"/>
      <c r="B113" s="534">
        <f t="shared" si="11"/>
        <v>86</v>
      </c>
      <c r="C113" s="425">
        <f t="shared" si="13"/>
        <v>431.74800000000005</v>
      </c>
      <c r="D113" s="426">
        <f t="shared" si="13"/>
        <v>451.971</v>
      </c>
      <c r="E113" s="427">
        <f t="shared" si="13"/>
        <v>834.94800000000009</v>
      </c>
      <c r="F113" s="426">
        <f t="shared" si="13"/>
        <v>835.30799999999999</v>
      </c>
      <c r="G113" s="427">
        <f t="shared" si="13"/>
        <v>1118.3129999999999</v>
      </c>
      <c r="H113" s="426">
        <f t="shared" si="13"/>
        <v>1254.2400000000002</v>
      </c>
      <c r="I113" s="427">
        <f t="shared" si="13"/>
        <v>1175.7150000000001</v>
      </c>
      <c r="J113" s="426">
        <f t="shared" si="13"/>
        <v>1028.3580000000002</v>
      </c>
      <c r="K113" s="427">
        <f t="shared" si="13"/>
        <v>1106.6220000000001</v>
      </c>
      <c r="L113" s="426">
        <f t="shared" si="13"/>
        <v>1755.7740000000001</v>
      </c>
      <c r="M113" s="427">
        <f t="shared" si="13"/>
        <v>952.57800000000009</v>
      </c>
      <c r="N113" s="426">
        <f t="shared" si="13"/>
        <v>945.17100000000005</v>
      </c>
      <c r="O113" s="427">
        <f t="shared" si="13"/>
        <v>1144.0800000000002</v>
      </c>
      <c r="P113" s="426">
        <f t="shared" si="13"/>
        <v>952.57800000000009</v>
      </c>
      <c r="Q113" s="427">
        <f t="shared" si="13"/>
        <v>800.74800000000005</v>
      </c>
      <c r="R113" s="585">
        <f t="shared" si="13"/>
        <v>861.79500000000007</v>
      </c>
    </row>
    <row r="114" spans="1:18" ht="12.6" customHeight="1">
      <c r="A114" s="381"/>
      <c r="B114" s="534">
        <f t="shared" si="11"/>
        <v>88</v>
      </c>
      <c r="C114" s="425">
        <f t="shared" si="13"/>
        <v>438.642</v>
      </c>
      <c r="D114" s="426">
        <f t="shared" si="13"/>
        <v>453.303</v>
      </c>
      <c r="E114" s="427">
        <f t="shared" si="13"/>
        <v>841.80600000000004</v>
      </c>
      <c r="F114" s="426">
        <f t="shared" si="13"/>
        <v>850.38300000000004</v>
      </c>
      <c r="G114" s="427">
        <f t="shared" si="13"/>
        <v>1125.855</v>
      </c>
      <c r="H114" s="426">
        <f t="shared" si="13"/>
        <v>1273.095</v>
      </c>
      <c r="I114" s="427">
        <f t="shared" si="13"/>
        <v>1186.9559999999999</v>
      </c>
      <c r="J114" s="426">
        <f t="shared" si="13"/>
        <v>1032.1559999999999</v>
      </c>
      <c r="K114" s="427">
        <f t="shared" si="13"/>
        <v>1117.0260000000001</v>
      </c>
      <c r="L114" s="426">
        <f t="shared" si="13"/>
        <v>1795.761</v>
      </c>
      <c r="M114" s="427">
        <f t="shared" si="13"/>
        <v>975.92400000000009</v>
      </c>
      <c r="N114" s="426">
        <f t="shared" si="13"/>
        <v>959.40899999999999</v>
      </c>
      <c r="O114" s="427">
        <f t="shared" si="13"/>
        <v>1162.0350000000001</v>
      </c>
      <c r="P114" s="426">
        <f t="shared" si="13"/>
        <v>975.92400000000009</v>
      </c>
      <c r="Q114" s="427">
        <f t="shared" si="13"/>
        <v>815.64300000000003</v>
      </c>
      <c r="R114" s="585">
        <f t="shared" si="13"/>
        <v>877.851</v>
      </c>
    </row>
    <row r="115" spans="1:18" ht="12.6" customHeight="1">
      <c r="A115" s="381"/>
      <c r="B115" s="539">
        <f t="shared" si="11"/>
        <v>90</v>
      </c>
      <c r="C115" s="429">
        <f t="shared" si="13"/>
        <v>445.79699999999997</v>
      </c>
      <c r="D115" s="430">
        <f t="shared" si="13"/>
        <v>475.28100000000006</v>
      </c>
      <c r="E115" s="431">
        <f t="shared" si="13"/>
        <v>845.73</v>
      </c>
      <c r="F115" s="430">
        <f t="shared" si="13"/>
        <v>850.83299999999997</v>
      </c>
      <c r="G115" s="431">
        <f t="shared" si="13"/>
        <v>1129.0230000000001</v>
      </c>
      <c r="H115" s="430">
        <f t="shared" si="13"/>
        <v>1290.348</v>
      </c>
      <c r="I115" s="431">
        <f t="shared" si="13"/>
        <v>1198.7640000000001</v>
      </c>
      <c r="J115" s="430">
        <f t="shared" si="13"/>
        <v>1056.3030000000001</v>
      </c>
      <c r="K115" s="431">
        <f t="shared" si="13"/>
        <v>1127.0340000000001</v>
      </c>
      <c r="L115" s="430">
        <f t="shared" si="13"/>
        <v>1820.3040000000001</v>
      </c>
      <c r="M115" s="431">
        <f t="shared" si="13"/>
        <v>990.81900000000007</v>
      </c>
      <c r="N115" s="430">
        <f t="shared" si="13"/>
        <v>965.34900000000016</v>
      </c>
      <c r="O115" s="431">
        <f t="shared" si="13"/>
        <v>1187.46</v>
      </c>
      <c r="P115" s="430">
        <f t="shared" si="13"/>
        <v>990.81900000000007</v>
      </c>
      <c r="Q115" s="431">
        <f t="shared" si="13"/>
        <v>816.09299999999996</v>
      </c>
      <c r="R115" s="587">
        <f t="shared" si="13"/>
        <v>890.92800000000011</v>
      </c>
    </row>
    <row r="116" spans="1:18" ht="12.6" customHeight="1">
      <c r="A116" s="381"/>
      <c r="B116" s="534">
        <f t="shared" si="11"/>
        <v>92</v>
      </c>
      <c r="C116" s="425">
        <f t="shared" si="13"/>
        <v>448.31700000000001</v>
      </c>
      <c r="D116" s="426">
        <f t="shared" si="13"/>
        <v>475.77600000000001</v>
      </c>
      <c r="E116" s="427">
        <f t="shared" si="13"/>
        <v>859.23900000000003</v>
      </c>
      <c r="F116" s="426">
        <f t="shared" si="13"/>
        <v>852.92100000000005</v>
      </c>
      <c r="G116" s="427">
        <f t="shared" si="13"/>
        <v>1132.155</v>
      </c>
      <c r="H116" s="426">
        <f t="shared" si="13"/>
        <v>1290.8520000000001</v>
      </c>
      <c r="I116" s="427">
        <f t="shared" si="13"/>
        <v>1209.7530000000002</v>
      </c>
      <c r="J116" s="426">
        <f t="shared" si="13"/>
        <v>1056.9150000000002</v>
      </c>
      <c r="K116" s="427">
        <f t="shared" si="13"/>
        <v>1136.6190000000001</v>
      </c>
      <c r="L116" s="426">
        <f t="shared" si="13"/>
        <v>1859.9130000000002</v>
      </c>
      <c r="M116" s="427">
        <f t="shared" si="13"/>
        <v>991.31400000000008</v>
      </c>
      <c r="N116" s="426">
        <f t="shared" si="13"/>
        <v>977.09400000000005</v>
      </c>
      <c r="O116" s="427">
        <f t="shared" si="13"/>
        <v>1207.2420000000002</v>
      </c>
      <c r="P116" s="426">
        <f t="shared" si="13"/>
        <v>991.31400000000008</v>
      </c>
      <c r="Q116" s="427">
        <f t="shared" si="13"/>
        <v>822.53700000000003</v>
      </c>
      <c r="R116" s="585">
        <f t="shared" si="13"/>
        <v>903.42900000000009</v>
      </c>
    </row>
    <row r="117" spans="1:18" ht="12.6" customHeight="1">
      <c r="A117" s="381"/>
      <c r="B117" s="534">
        <f t="shared" si="11"/>
        <v>94</v>
      </c>
      <c r="C117" s="425">
        <f t="shared" si="13"/>
        <v>454.54500000000002</v>
      </c>
      <c r="D117" s="426">
        <f t="shared" si="13"/>
        <v>492.75</v>
      </c>
      <c r="E117" s="427">
        <f t="shared" si="13"/>
        <v>870.61500000000001</v>
      </c>
      <c r="F117" s="426">
        <f t="shared" si="13"/>
        <v>857.35800000000006</v>
      </c>
      <c r="G117" s="427">
        <f t="shared" si="13"/>
        <v>1139.175</v>
      </c>
      <c r="H117" s="426">
        <f t="shared" si="13"/>
        <v>1291.356</v>
      </c>
      <c r="I117" s="427">
        <f t="shared" si="13"/>
        <v>1220.4990000000003</v>
      </c>
      <c r="J117" s="426">
        <f t="shared" si="13"/>
        <v>1075.6170000000002</v>
      </c>
      <c r="K117" s="427">
        <f t="shared" si="13"/>
        <v>1146.8520000000001</v>
      </c>
      <c r="L117" s="426">
        <f t="shared" si="13"/>
        <v>1897.6590000000003</v>
      </c>
      <c r="M117" s="427">
        <f t="shared" si="13"/>
        <v>1003.059</v>
      </c>
      <c r="N117" s="426">
        <f t="shared" si="13"/>
        <v>997.88400000000001</v>
      </c>
      <c r="O117" s="427">
        <f t="shared" si="13"/>
        <v>1224.8190000000002</v>
      </c>
      <c r="P117" s="426">
        <f t="shared" si="13"/>
        <v>1003.059</v>
      </c>
      <c r="Q117" s="427">
        <f t="shared" si="13"/>
        <v>824.50800000000004</v>
      </c>
      <c r="R117" s="585">
        <f t="shared" si="13"/>
        <v>916.69500000000005</v>
      </c>
    </row>
    <row r="118" spans="1:18" ht="12.6" customHeight="1">
      <c r="A118" s="381"/>
      <c r="B118" s="534">
        <f t="shared" si="11"/>
        <v>96</v>
      </c>
      <c r="C118" s="425">
        <f t="shared" si="13"/>
        <v>462.50099999999998</v>
      </c>
      <c r="D118" s="426">
        <f t="shared" si="13"/>
        <v>502.08300000000003</v>
      </c>
      <c r="E118" s="427">
        <f t="shared" si="13"/>
        <v>872.13599999999997</v>
      </c>
      <c r="F118" s="426">
        <f t="shared" si="13"/>
        <v>872.51400000000001</v>
      </c>
      <c r="G118" s="427">
        <f t="shared" si="13"/>
        <v>1142.4420000000002</v>
      </c>
      <c r="H118" s="426">
        <f t="shared" si="13"/>
        <v>1291.806</v>
      </c>
      <c r="I118" s="427">
        <f t="shared" si="13"/>
        <v>1231.2449999999999</v>
      </c>
      <c r="J118" s="426">
        <f t="shared" si="13"/>
        <v>1099.7370000000001</v>
      </c>
      <c r="K118" s="427">
        <f t="shared" si="13"/>
        <v>1157.0129999999999</v>
      </c>
      <c r="L118" s="426">
        <f t="shared" si="13"/>
        <v>1919.097</v>
      </c>
      <c r="M118" s="427">
        <f t="shared" si="13"/>
        <v>1010.934</v>
      </c>
      <c r="N118" s="426">
        <f t="shared" si="13"/>
        <v>1018.629</v>
      </c>
      <c r="O118" s="427">
        <f t="shared" si="13"/>
        <v>1248.1920000000002</v>
      </c>
      <c r="P118" s="426">
        <f t="shared" si="13"/>
        <v>1010.934</v>
      </c>
      <c r="Q118" s="427">
        <f t="shared" si="13"/>
        <v>838.11599999999999</v>
      </c>
      <c r="R118" s="585">
        <f t="shared" ref="R118" si="14">MAX((1-R$9)*R280,R$208*(1-R$15))</f>
        <v>927.14400000000012</v>
      </c>
    </row>
    <row r="119" spans="1:18" ht="12.6" customHeight="1">
      <c r="A119" s="381"/>
      <c r="B119" s="534">
        <f t="shared" si="11"/>
        <v>98</v>
      </c>
      <c r="C119" s="425">
        <f t="shared" ref="C119:R130" si="15">MAX((1-C$9)*C281,C$208*(1-C$15))</f>
        <v>478.48500000000001</v>
      </c>
      <c r="D119" s="426">
        <f t="shared" si="15"/>
        <v>504.00900000000001</v>
      </c>
      <c r="E119" s="427">
        <f t="shared" si="15"/>
        <v>880.88400000000001</v>
      </c>
      <c r="F119" s="426">
        <f t="shared" si="15"/>
        <v>874.197</v>
      </c>
      <c r="G119" s="427">
        <f t="shared" si="15"/>
        <v>1143.3420000000001</v>
      </c>
      <c r="H119" s="426">
        <f t="shared" si="15"/>
        <v>1292.2559999999999</v>
      </c>
      <c r="I119" s="427">
        <f t="shared" si="15"/>
        <v>1254.798</v>
      </c>
      <c r="J119" s="426">
        <f t="shared" si="15"/>
        <v>1101.4830000000002</v>
      </c>
      <c r="K119" s="427">
        <f t="shared" si="15"/>
        <v>1165.1940000000002</v>
      </c>
      <c r="L119" s="426">
        <f t="shared" si="15"/>
        <v>1957.8240000000001</v>
      </c>
      <c r="M119" s="427">
        <f t="shared" si="15"/>
        <v>1022.418</v>
      </c>
      <c r="N119" s="426">
        <f t="shared" si="15"/>
        <v>1042.758</v>
      </c>
      <c r="O119" s="427">
        <f t="shared" si="15"/>
        <v>1272.42</v>
      </c>
      <c r="P119" s="426">
        <f t="shared" si="15"/>
        <v>1022.418</v>
      </c>
      <c r="Q119" s="427">
        <f t="shared" si="15"/>
        <v>838.56600000000003</v>
      </c>
      <c r="R119" s="585">
        <f t="shared" si="15"/>
        <v>939.33900000000006</v>
      </c>
    </row>
    <row r="120" spans="1:18" ht="12.6" customHeight="1">
      <c r="A120" s="381"/>
      <c r="B120" s="539">
        <f t="shared" si="11"/>
        <v>100</v>
      </c>
      <c r="C120" s="429">
        <f t="shared" si="15"/>
        <v>479.96099999999996</v>
      </c>
      <c r="D120" s="430">
        <f t="shared" si="15"/>
        <v>507.483</v>
      </c>
      <c r="E120" s="431">
        <f t="shared" si="15"/>
        <v>892.98</v>
      </c>
      <c r="F120" s="430">
        <f t="shared" si="15"/>
        <v>915.52499999999998</v>
      </c>
      <c r="G120" s="431">
        <f t="shared" si="15"/>
        <v>1153.404</v>
      </c>
      <c r="H120" s="430">
        <f t="shared" si="15"/>
        <v>1309.0140000000001</v>
      </c>
      <c r="I120" s="431">
        <f t="shared" si="15"/>
        <v>1266.633</v>
      </c>
      <c r="J120" s="430">
        <f t="shared" si="15"/>
        <v>1123.2539999999999</v>
      </c>
      <c r="K120" s="431">
        <f t="shared" si="15"/>
        <v>1176.345</v>
      </c>
      <c r="L120" s="430">
        <f t="shared" si="15"/>
        <v>2172.0420000000004</v>
      </c>
      <c r="M120" s="431">
        <f t="shared" si="15"/>
        <v>1031.364</v>
      </c>
      <c r="N120" s="430">
        <f t="shared" si="15"/>
        <v>1054.3050000000001</v>
      </c>
      <c r="O120" s="431">
        <f t="shared" si="15"/>
        <v>1296.297</v>
      </c>
      <c r="P120" s="430">
        <f t="shared" si="15"/>
        <v>1031.364</v>
      </c>
      <c r="Q120" s="431">
        <f t="shared" si="15"/>
        <v>862.12800000000004</v>
      </c>
      <c r="R120" s="587">
        <f t="shared" si="15"/>
        <v>957.15</v>
      </c>
    </row>
    <row r="121" spans="1:18" ht="12.6" customHeight="1">
      <c r="A121" s="381"/>
      <c r="B121" s="534">
        <f t="shared" ref="B121:B129" si="16">+B120+5</f>
        <v>105</v>
      </c>
      <c r="C121" s="425">
        <f t="shared" si="15"/>
        <v>503.96400000000006</v>
      </c>
      <c r="D121" s="426">
        <f t="shared" si="15"/>
        <v>533.88000000000011</v>
      </c>
      <c r="E121" s="427">
        <f t="shared" si="15"/>
        <v>937.64699999999993</v>
      </c>
      <c r="F121" s="426">
        <f t="shared" si="15"/>
        <v>964.98</v>
      </c>
      <c r="G121" s="427">
        <f t="shared" si="15"/>
        <v>1202.895</v>
      </c>
      <c r="H121" s="426">
        <f t="shared" si="15"/>
        <v>1353.6990000000001</v>
      </c>
      <c r="I121" s="427">
        <f t="shared" si="15"/>
        <v>1324.9440000000002</v>
      </c>
      <c r="J121" s="426">
        <f t="shared" si="15"/>
        <v>1179.414</v>
      </c>
      <c r="K121" s="427">
        <f t="shared" si="15"/>
        <v>1210.6980000000001</v>
      </c>
      <c r="L121" s="426">
        <f t="shared" si="15"/>
        <v>2280.654</v>
      </c>
      <c r="M121" s="427">
        <f t="shared" si="15"/>
        <v>1069.0920000000001</v>
      </c>
      <c r="N121" s="426">
        <f t="shared" si="15"/>
        <v>1101.1590000000001</v>
      </c>
      <c r="O121" s="427">
        <f t="shared" si="15"/>
        <v>1367.4150000000002</v>
      </c>
      <c r="P121" s="426">
        <f t="shared" si="15"/>
        <v>1069.0920000000001</v>
      </c>
      <c r="Q121" s="427">
        <f t="shared" si="15"/>
        <v>916.47</v>
      </c>
      <c r="R121" s="585">
        <f t="shared" si="15"/>
        <v>988.92</v>
      </c>
    </row>
    <row r="122" spans="1:18" ht="12.6" customHeight="1">
      <c r="A122" s="381"/>
      <c r="B122" s="534">
        <f t="shared" si="16"/>
        <v>110</v>
      </c>
      <c r="C122" s="425">
        <f t="shared" si="15"/>
        <v>527.95799999999997</v>
      </c>
      <c r="D122" s="426">
        <f t="shared" si="15"/>
        <v>559.10700000000008</v>
      </c>
      <c r="E122" s="427">
        <f t="shared" si="15"/>
        <v>981.495</v>
      </c>
      <c r="F122" s="426">
        <f t="shared" si="15"/>
        <v>1009.1070000000001</v>
      </c>
      <c r="G122" s="427">
        <f t="shared" si="15"/>
        <v>1265.6610000000001</v>
      </c>
      <c r="H122" s="426">
        <f t="shared" si="15"/>
        <v>1414.1790000000001</v>
      </c>
      <c r="I122" s="427">
        <f t="shared" si="15"/>
        <v>1352.8080000000002</v>
      </c>
      <c r="J122" s="426">
        <f t="shared" si="15"/>
        <v>1235.5920000000001</v>
      </c>
      <c r="K122" s="427">
        <f t="shared" si="15"/>
        <v>1234.5930000000001</v>
      </c>
      <c r="L122" s="426">
        <f t="shared" si="15"/>
        <v>2388.96</v>
      </c>
      <c r="M122" s="427">
        <f t="shared" si="15"/>
        <v>1116.3690000000001</v>
      </c>
      <c r="N122" s="426">
        <f t="shared" si="15"/>
        <v>1145.241</v>
      </c>
      <c r="O122" s="427">
        <f t="shared" si="15"/>
        <v>1424.547</v>
      </c>
      <c r="P122" s="426">
        <f t="shared" si="15"/>
        <v>1116.3690000000001</v>
      </c>
      <c r="Q122" s="427">
        <f t="shared" si="15"/>
        <v>946.65599999999995</v>
      </c>
      <c r="R122" s="585">
        <f t="shared" si="15"/>
        <v>1021.491</v>
      </c>
    </row>
    <row r="123" spans="1:18" ht="12.6" customHeight="1">
      <c r="A123" s="381"/>
      <c r="B123" s="534">
        <f t="shared" si="16"/>
        <v>115</v>
      </c>
      <c r="C123" s="425">
        <f t="shared" si="15"/>
        <v>551.96100000000001</v>
      </c>
      <c r="D123" s="426">
        <f t="shared" si="15"/>
        <v>583.99199999999996</v>
      </c>
      <c r="E123" s="427">
        <f t="shared" si="15"/>
        <v>1015.5870000000001</v>
      </c>
      <c r="F123" s="426">
        <f t="shared" si="15"/>
        <v>1053.1890000000001</v>
      </c>
      <c r="G123" s="427">
        <f t="shared" si="15"/>
        <v>1318.0320000000002</v>
      </c>
      <c r="H123" s="426">
        <f t="shared" si="15"/>
        <v>1478.4660000000001</v>
      </c>
      <c r="I123" s="427">
        <f t="shared" si="15"/>
        <v>1390.518</v>
      </c>
      <c r="J123" s="426">
        <f t="shared" si="15"/>
        <v>1291.7429999999999</v>
      </c>
      <c r="K123" s="427">
        <f t="shared" si="15"/>
        <v>1269.1890000000001</v>
      </c>
      <c r="L123" s="426">
        <f t="shared" si="15"/>
        <v>2497.0500000000002</v>
      </c>
      <c r="M123" s="427">
        <f t="shared" si="15"/>
        <v>1167.1110000000001</v>
      </c>
      <c r="N123" s="426">
        <f t="shared" si="15"/>
        <v>1194.8129999999999</v>
      </c>
      <c r="O123" s="427">
        <f t="shared" si="15"/>
        <v>1486.4940000000001</v>
      </c>
      <c r="P123" s="426">
        <f t="shared" si="15"/>
        <v>1167.1110000000001</v>
      </c>
      <c r="Q123" s="427">
        <f t="shared" si="15"/>
        <v>980.40599999999995</v>
      </c>
      <c r="R123" s="585">
        <f t="shared" si="15"/>
        <v>1058.337</v>
      </c>
    </row>
    <row r="124" spans="1:18" ht="12.6" customHeight="1">
      <c r="A124" s="381"/>
      <c r="B124" s="534">
        <f t="shared" si="16"/>
        <v>120</v>
      </c>
      <c r="C124" s="425">
        <f t="shared" si="15"/>
        <v>575.96400000000006</v>
      </c>
      <c r="D124" s="426">
        <f t="shared" si="15"/>
        <v>607.923</v>
      </c>
      <c r="E124" s="427">
        <f t="shared" si="15"/>
        <v>1044.4680000000001</v>
      </c>
      <c r="F124" s="426">
        <f t="shared" si="15"/>
        <v>1098.252</v>
      </c>
      <c r="G124" s="427">
        <f t="shared" si="15"/>
        <v>1370.3129999999999</v>
      </c>
      <c r="H124" s="426">
        <f t="shared" si="15"/>
        <v>1542.7440000000001</v>
      </c>
      <c r="I124" s="427">
        <f t="shared" si="15"/>
        <v>1430.028</v>
      </c>
      <c r="J124" s="426">
        <f t="shared" si="15"/>
        <v>1347.912</v>
      </c>
      <c r="K124" s="427">
        <f t="shared" si="15"/>
        <v>1293.4530000000002</v>
      </c>
      <c r="L124" s="426">
        <f t="shared" si="15"/>
        <v>2603.1780000000003</v>
      </c>
      <c r="M124" s="427">
        <f t="shared" si="15"/>
        <v>1217.8530000000001</v>
      </c>
      <c r="N124" s="426">
        <f t="shared" si="15"/>
        <v>1225.5930000000001</v>
      </c>
      <c r="O124" s="427">
        <f t="shared" si="15"/>
        <v>1544.7330000000002</v>
      </c>
      <c r="P124" s="426">
        <f t="shared" si="15"/>
        <v>1217.8530000000001</v>
      </c>
      <c r="Q124" s="427">
        <f t="shared" si="15"/>
        <v>1031.5890000000002</v>
      </c>
      <c r="R124" s="585">
        <f t="shared" si="15"/>
        <v>1097.325</v>
      </c>
    </row>
    <row r="125" spans="1:18" ht="12.6" customHeight="1">
      <c r="A125" s="381"/>
      <c r="B125" s="539">
        <f t="shared" si="16"/>
        <v>125</v>
      </c>
      <c r="C125" s="429">
        <f t="shared" si="15"/>
        <v>599.94000000000005</v>
      </c>
      <c r="D125" s="430">
        <f t="shared" si="15"/>
        <v>633.27599999999995</v>
      </c>
      <c r="E125" s="431">
        <f t="shared" si="15"/>
        <v>1098.6480000000001</v>
      </c>
      <c r="F125" s="430">
        <f t="shared" si="15"/>
        <v>1143.6659999999999</v>
      </c>
      <c r="G125" s="431">
        <f t="shared" si="15"/>
        <v>1424.682</v>
      </c>
      <c r="H125" s="430">
        <f t="shared" si="15"/>
        <v>1607.0129999999999</v>
      </c>
      <c r="I125" s="431">
        <f t="shared" si="15"/>
        <v>1468.4670000000001</v>
      </c>
      <c r="J125" s="430">
        <f t="shared" si="15"/>
        <v>1404.0719999999999</v>
      </c>
      <c r="K125" s="431">
        <f t="shared" si="15"/>
        <v>1316.5650000000001</v>
      </c>
      <c r="L125" s="430">
        <f t="shared" si="15"/>
        <v>2711.61</v>
      </c>
      <c r="M125" s="431">
        <f t="shared" si="15"/>
        <v>1267.029</v>
      </c>
      <c r="N125" s="430">
        <f t="shared" si="15"/>
        <v>1251.729</v>
      </c>
      <c r="O125" s="431">
        <f t="shared" si="15"/>
        <v>1608.2730000000001</v>
      </c>
      <c r="P125" s="430">
        <f t="shared" si="15"/>
        <v>1267.029</v>
      </c>
      <c r="Q125" s="431">
        <f t="shared" si="15"/>
        <v>1072.6920000000002</v>
      </c>
      <c r="R125" s="587">
        <f t="shared" si="15"/>
        <v>1134.5129999999999</v>
      </c>
    </row>
    <row r="126" spans="1:18" ht="12.6" customHeight="1">
      <c r="A126" s="381"/>
      <c r="B126" s="534">
        <f t="shared" si="16"/>
        <v>130</v>
      </c>
      <c r="C126" s="425">
        <f t="shared" si="15"/>
        <v>623.94299999999998</v>
      </c>
      <c r="D126" s="426">
        <f t="shared" si="15"/>
        <v>661.06799999999998</v>
      </c>
      <c r="E126" s="427">
        <f t="shared" si="15"/>
        <v>1145.7</v>
      </c>
      <c r="F126" s="426">
        <f t="shared" si="15"/>
        <v>1188.711</v>
      </c>
      <c r="G126" s="427">
        <f t="shared" si="15"/>
        <v>1486.0530000000001</v>
      </c>
      <c r="H126" s="426">
        <f t="shared" si="15"/>
        <v>1671.3</v>
      </c>
      <c r="I126" s="427">
        <f t="shared" si="15"/>
        <v>1506.9240000000002</v>
      </c>
      <c r="J126" s="426">
        <f t="shared" si="15"/>
        <v>1460.223</v>
      </c>
      <c r="K126" s="427">
        <f t="shared" si="15"/>
        <v>1352.6190000000001</v>
      </c>
      <c r="L126" s="426">
        <f t="shared" si="15"/>
        <v>2817.3960000000002</v>
      </c>
      <c r="M126" s="427">
        <f t="shared" si="15"/>
        <v>1295.2620000000002</v>
      </c>
      <c r="N126" s="426">
        <f t="shared" si="15"/>
        <v>1277.3520000000001</v>
      </c>
      <c r="O126" s="427">
        <f t="shared" si="15"/>
        <v>1640.3040000000001</v>
      </c>
      <c r="P126" s="426">
        <f t="shared" si="15"/>
        <v>1295.2620000000002</v>
      </c>
      <c r="Q126" s="427">
        <f t="shared" si="15"/>
        <v>1114.9559999999999</v>
      </c>
      <c r="R126" s="585">
        <f t="shared" si="15"/>
        <v>1170.018</v>
      </c>
    </row>
    <row r="127" spans="1:18" ht="12.6" customHeight="1">
      <c r="A127" s="381"/>
      <c r="B127" s="534">
        <f t="shared" si="16"/>
        <v>135</v>
      </c>
      <c r="C127" s="425">
        <f t="shared" si="15"/>
        <v>647.94600000000003</v>
      </c>
      <c r="D127" s="426">
        <f t="shared" si="15"/>
        <v>684.60299999999995</v>
      </c>
      <c r="E127" s="427">
        <f t="shared" si="15"/>
        <v>1184.9670000000001</v>
      </c>
      <c r="F127" s="426">
        <f t="shared" si="15"/>
        <v>1234.413</v>
      </c>
      <c r="G127" s="427">
        <f t="shared" si="15"/>
        <v>1526.193</v>
      </c>
      <c r="H127" s="426">
        <f t="shared" si="15"/>
        <v>1735.5780000000002</v>
      </c>
      <c r="I127" s="427">
        <f t="shared" si="15"/>
        <v>1532.88</v>
      </c>
      <c r="J127" s="426">
        <f t="shared" si="15"/>
        <v>1516.3920000000001</v>
      </c>
      <c r="K127" s="427">
        <f t="shared" si="15"/>
        <v>1375.6769999999999</v>
      </c>
      <c r="L127" s="426">
        <f t="shared" si="15"/>
        <v>2925.7740000000003</v>
      </c>
      <c r="M127" s="427">
        <f t="shared" si="15"/>
        <v>1321.9650000000001</v>
      </c>
      <c r="N127" s="426">
        <f t="shared" si="15"/>
        <v>1303.6769999999999</v>
      </c>
      <c r="O127" s="427">
        <f t="shared" si="15"/>
        <v>1690.7940000000001</v>
      </c>
      <c r="P127" s="426">
        <f t="shared" si="15"/>
        <v>1321.9650000000001</v>
      </c>
      <c r="Q127" s="427">
        <f t="shared" si="15"/>
        <v>1156.68</v>
      </c>
      <c r="R127" s="585">
        <f t="shared" si="15"/>
        <v>1211.0219999999999</v>
      </c>
    </row>
    <row r="128" spans="1:18" ht="12.6" customHeight="1">
      <c r="A128" s="381"/>
      <c r="B128" s="534">
        <f t="shared" si="16"/>
        <v>140</v>
      </c>
      <c r="C128" s="425">
        <f t="shared" si="15"/>
        <v>671.54399999999998</v>
      </c>
      <c r="D128" s="426">
        <f t="shared" si="15"/>
        <v>711.18900000000008</v>
      </c>
      <c r="E128" s="427">
        <f t="shared" si="15"/>
        <v>1210.2660000000001</v>
      </c>
      <c r="F128" s="426">
        <f t="shared" si="15"/>
        <v>1281.0330000000001</v>
      </c>
      <c r="G128" s="427">
        <f t="shared" si="15"/>
        <v>1552.1130000000001</v>
      </c>
      <c r="H128" s="426">
        <f t="shared" si="15"/>
        <v>1783.143</v>
      </c>
      <c r="I128" s="427">
        <f t="shared" si="15"/>
        <v>1562.355</v>
      </c>
      <c r="J128" s="426">
        <f t="shared" si="15"/>
        <v>1572.5519999999999</v>
      </c>
      <c r="K128" s="427">
        <f t="shared" si="15"/>
        <v>1411.9469999999999</v>
      </c>
      <c r="L128" s="426">
        <f t="shared" si="15"/>
        <v>3031.1280000000002</v>
      </c>
      <c r="M128" s="427">
        <f t="shared" si="15"/>
        <v>1324.566</v>
      </c>
      <c r="N128" s="426">
        <f t="shared" si="15"/>
        <v>1306.2510000000002</v>
      </c>
      <c r="O128" s="427">
        <f t="shared" si="15"/>
        <v>1746.9180000000001</v>
      </c>
      <c r="P128" s="426">
        <f t="shared" si="15"/>
        <v>1324.566</v>
      </c>
      <c r="Q128" s="427">
        <f t="shared" si="15"/>
        <v>1187.7030000000002</v>
      </c>
      <c r="R128" s="585">
        <f t="shared" si="15"/>
        <v>1244.088</v>
      </c>
    </row>
    <row r="129" spans="1:18" ht="12.6" customHeight="1">
      <c r="A129" s="381"/>
      <c r="B129" s="534">
        <f t="shared" si="16"/>
        <v>145</v>
      </c>
      <c r="C129" s="425">
        <f t="shared" si="15"/>
        <v>695.47500000000002</v>
      </c>
      <c r="D129" s="426">
        <f t="shared" si="15"/>
        <v>735.8130000000001</v>
      </c>
      <c r="E129" s="427">
        <f t="shared" si="15"/>
        <v>1242.423</v>
      </c>
      <c r="F129" s="426">
        <f t="shared" si="15"/>
        <v>1327.6980000000001</v>
      </c>
      <c r="G129" s="427">
        <f t="shared" si="15"/>
        <v>1597.779</v>
      </c>
      <c r="H129" s="426">
        <f t="shared" si="15"/>
        <v>1822.752</v>
      </c>
      <c r="I129" s="427">
        <f t="shared" si="15"/>
        <v>1588.7070000000001</v>
      </c>
      <c r="J129" s="426">
        <f t="shared" si="15"/>
        <v>1628.721</v>
      </c>
      <c r="K129" s="427">
        <f t="shared" si="15"/>
        <v>1457.721</v>
      </c>
      <c r="L129" s="426">
        <f t="shared" si="15"/>
        <v>3139.4340000000002</v>
      </c>
      <c r="M129" s="427">
        <f t="shared" si="15"/>
        <v>1350.837</v>
      </c>
      <c r="N129" s="426">
        <f t="shared" si="15"/>
        <v>1332.1980000000001</v>
      </c>
      <c r="O129" s="427">
        <f t="shared" si="15"/>
        <v>1782.4949999999999</v>
      </c>
      <c r="P129" s="426">
        <f t="shared" si="15"/>
        <v>1350.837</v>
      </c>
      <c r="Q129" s="427">
        <f t="shared" si="15"/>
        <v>1214.8109999999999</v>
      </c>
      <c r="R129" s="585">
        <f t="shared" si="15"/>
        <v>1271.691</v>
      </c>
    </row>
    <row r="130" spans="1:18" ht="12.6" customHeight="1" thickBot="1">
      <c r="A130" s="381"/>
      <c r="B130" s="543">
        <v>150</v>
      </c>
      <c r="C130" s="434">
        <f t="shared" si="15"/>
        <v>719.33400000000006</v>
      </c>
      <c r="D130" s="435">
        <f t="shared" si="15"/>
        <v>759.39300000000003</v>
      </c>
      <c r="E130" s="436">
        <f t="shared" si="15"/>
        <v>1276.2990000000002</v>
      </c>
      <c r="F130" s="435">
        <f t="shared" si="15"/>
        <v>1373.5170000000001</v>
      </c>
      <c r="G130" s="436">
        <f t="shared" si="15"/>
        <v>1623.213</v>
      </c>
      <c r="H130" s="435">
        <f t="shared" si="15"/>
        <v>1864.1610000000001</v>
      </c>
      <c r="I130" s="436">
        <f t="shared" si="15"/>
        <v>1616.4090000000001</v>
      </c>
      <c r="J130" s="435">
        <f t="shared" si="15"/>
        <v>1684.8810000000001</v>
      </c>
      <c r="K130" s="436">
        <f t="shared" si="15"/>
        <v>1482.9750000000001</v>
      </c>
      <c r="L130" s="435">
        <f t="shared" si="15"/>
        <v>3241.5210000000002</v>
      </c>
      <c r="M130" s="436">
        <f t="shared" si="15"/>
        <v>1375.6320000000001</v>
      </c>
      <c r="N130" s="435">
        <f t="shared" si="15"/>
        <v>1357.7760000000001</v>
      </c>
      <c r="O130" s="436">
        <f t="shared" si="15"/>
        <v>1842.5160000000001</v>
      </c>
      <c r="P130" s="435">
        <f t="shared" si="15"/>
        <v>1375.6320000000001</v>
      </c>
      <c r="Q130" s="436">
        <f t="shared" si="15"/>
        <v>1241.9460000000001</v>
      </c>
      <c r="R130" s="588">
        <f t="shared" si="15"/>
        <v>1299.825</v>
      </c>
    </row>
    <row r="131" spans="1:18" ht="6" customHeight="1">
      <c r="A131" s="381"/>
      <c r="B131" s="545"/>
      <c r="C131" s="544"/>
      <c r="D131" s="544"/>
      <c r="E131" s="544"/>
      <c r="F131" s="544"/>
      <c r="G131" s="544"/>
      <c r="H131" s="544"/>
      <c r="I131" s="544"/>
      <c r="J131" s="544"/>
      <c r="K131" s="544"/>
      <c r="L131" s="544"/>
      <c r="M131" s="544"/>
      <c r="N131" s="544"/>
      <c r="O131" s="544"/>
      <c r="P131" s="544"/>
      <c r="Q131" s="544"/>
      <c r="R131" s="544"/>
    </row>
    <row r="132" spans="1:18" ht="12.6" customHeight="1" thickBot="1">
      <c r="A132" s="381"/>
      <c r="B132" s="461" t="s">
        <v>725</v>
      </c>
      <c r="C132" s="546"/>
      <c r="D132" s="546"/>
      <c r="E132" s="546"/>
      <c r="F132" s="546"/>
      <c r="G132" s="546"/>
      <c r="H132" s="546"/>
      <c r="I132" s="546"/>
      <c r="J132" s="546"/>
      <c r="K132" s="546"/>
      <c r="L132" s="546"/>
      <c r="M132" s="546"/>
      <c r="N132" s="546"/>
      <c r="O132" s="546"/>
      <c r="P132" s="546"/>
      <c r="Q132" s="546"/>
      <c r="R132" s="546"/>
    </row>
    <row r="133" spans="1:18" ht="15.75" thickBot="1">
      <c r="A133" s="381"/>
      <c r="B133" s="547"/>
      <c r="C133" s="815" t="s">
        <v>5</v>
      </c>
      <c r="D133" s="842"/>
      <c r="E133" s="842"/>
      <c r="F133" s="842"/>
      <c r="G133" s="842"/>
      <c r="H133" s="842"/>
      <c r="I133" s="842"/>
      <c r="J133" s="842"/>
      <c r="K133" s="842"/>
      <c r="L133" s="842"/>
      <c r="M133" s="842"/>
      <c r="N133" s="842"/>
      <c r="O133" s="842"/>
      <c r="P133" s="842"/>
      <c r="Q133" s="842"/>
      <c r="R133" s="843"/>
    </row>
    <row r="134" spans="1:18" ht="15.75" thickBot="1">
      <c r="A134" s="381"/>
      <c r="B134" s="813" t="s">
        <v>715</v>
      </c>
      <c r="C134" s="530">
        <v>61</v>
      </c>
      <c r="D134" s="531">
        <v>64</v>
      </c>
      <c r="E134" s="532" t="s">
        <v>782</v>
      </c>
      <c r="F134" s="531" t="s">
        <v>694</v>
      </c>
      <c r="G134" s="532" t="s">
        <v>695</v>
      </c>
      <c r="H134" s="531" t="s">
        <v>696</v>
      </c>
      <c r="I134" s="532" t="s">
        <v>697</v>
      </c>
      <c r="J134" s="531" t="s">
        <v>698</v>
      </c>
      <c r="K134" s="532" t="s">
        <v>699</v>
      </c>
      <c r="L134" s="531" t="s">
        <v>700</v>
      </c>
      <c r="M134" s="532" t="s">
        <v>701</v>
      </c>
      <c r="N134" s="531" t="s">
        <v>702</v>
      </c>
      <c r="O134" s="532" t="s">
        <v>703</v>
      </c>
      <c r="P134" s="531" t="s">
        <v>704</v>
      </c>
      <c r="Q134" s="532">
        <v>670</v>
      </c>
      <c r="R134" s="651">
        <v>671</v>
      </c>
    </row>
    <row r="135" spans="1:18">
      <c r="A135" s="381"/>
      <c r="B135" s="814"/>
      <c r="C135" s="418">
        <f>MAX((1-C$9)*C293)</f>
        <v>4.7970000000000006</v>
      </c>
      <c r="D135" s="419">
        <f t="shared" ref="D135:R135" si="17">MAX((1-D$9)*D293)</f>
        <v>5.0670000000000002</v>
      </c>
      <c r="E135" s="420">
        <f t="shared" si="17"/>
        <v>8.5140000000000011</v>
      </c>
      <c r="F135" s="419">
        <f t="shared" si="17"/>
        <v>9.1620000000000008</v>
      </c>
      <c r="G135" s="420">
        <f t="shared" si="17"/>
        <v>10.827000000000002</v>
      </c>
      <c r="H135" s="419">
        <f t="shared" si="17"/>
        <v>12.429</v>
      </c>
      <c r="I135" s="420">
        <f t="shared" si="17"/>
        <v>10.782</v>
      </c>
      <c r="J135" s="419">
        <f t="shared" si="17"/>
        <v>11.241</v>
      </c>
      <c r="K135" s="420">
        <f t="shared" si="17"/>
        <v>9.891</v>
      </c>
      <c r="L135" s="419">
        <f>MAX((1-L$9)*L293)</f>
        <v>21.617999999999999</v>
      </c>
      <c r="M135" s="420">
        <f t="shared" si="17"/>
        <v>9.1709999999999994</v>
      </c>
      <c r="N135" s="419">
        <f>MAX((1-N$9)*N293)</f>
        <v>9.0540000000000003</v>
      </c>
      <c r="O135" s="420">
        <f t="shared" si="17"/>
        <v>12.285</v>
      </c>
      <c r="P135" s="419">
        <f>MAX((1-P$9)*P293)</f>
        <v>9.1709999999999994</v>
      </c>
      <c r="Q135" s="420">
        <f t="shared" si="17"/>
        <v>8.2800000000000011</v>
      </c>
      <c r="R135" s="629">
        <f t="shared" si="17"/>
        <v>8.6670000000000016</v>
      </c>
    </row>
    <row r="136" spans="1:18" ht="12.6" customHeight="1" thickBot="1">
      <c r="A136" s="381"/>
      <c r="B136" s="466" t="s">
        <v>716</v>
      </c>
      <c r="C136" s="548">
        <f>(1-C$9) * C294</f>
        <v>719.33400000000006</v>
      </c>
      <c r="D136" s="549">
        <f t="shared" ref="D136:R136" si="18">(1-D$9) * D294</f>
        <v>759.39300000000003</v>
      </c>
      <c r="E136" s="550">
        <f t="shared" si="18"/>
        <v>1276.2990000000002</v>
      </c>
      <c r="F136" s="549">
        <f t="shared" si="18"/>
        <v>1373.5170000000001</v>
      </c>
      <c r="G136" s="550">
        <f t="shared" si="18"/>
        <v>1623.213</v>
      </c>
      <c r="H136" s="549">
        <f t="shared" si="18"/>
        <v>1864.1610000000001</v>
      </c>
      <c r="I136" s="550">
        <f t="shared" si="18"/>
        <v>1616.4090000000001</v>
      </c>
      <c r="J136" s="549">
        <f t="shared" si="18"/>
        <v>1684.8810000000001</v>
      </c>
      <c r="K136" s="550">
        <f t="shared" si="18"/>
        <v>1482.9750000000001</v>
      </c>
      <c r="L136" s="549">
        <f>(1-L$9) * L294</f>
        <v>3241.5210000000002</v>
      </c>
      <c r="M136" s="550">
        <f t="shared" si="18"/>
        <v>1375.6320000000001</v>
      </c>
      <c r="N136" s="549">
        <f>(1-N$9) * N294</f>
        <v>1357.7760000000001</v>
      </c>
      <c r="O136" s="550">
        <f t="shared" si="18"/>
        <v>1842.5160000000001</v>
      </c>
      <c r="P136" s="549">
        <f>(1-P$9) * P294</f>
        <v>1375.6320000000001</v>
      </c>
      <c r="Q136" s="550">
        <f t="shared" si="18"/>
        <v>1241.9460000000001</v>
      </c>
      <c r="R136" s="653">
        <f t="shared" si="18"/>
        <v>1299.825</v>
      </c>
    </row>
    <row r="137" spans="1:18" ht="15.75" hidden="1">
      <c r="A137" s="400" t="e">
        <f>#REF!</f>
        <v>#REF!</v>
      </c>
      <c r="B137" s="654"/>
      <c r="C137" s="586"/>
      <c r="D137" s="586"/>
      <c r="E137" s="586"/>
      <c r="F137" s="586"/>
      <c r="G137" s="586"/>
      <c r="H137" s="586"/>
      <c r="I137" s="586"/>
      <c r="J137" s="586"/>
      <c r="K137" s="586"/>
      <c r="L137" s="586"/>
      <c r="M137" s="655"/>
      <c r="N137" s="655"/>
      <c r="O137" s="586"/>
      <c r="P137" s="586"/>
      <c r="Q137" s="401" t="s">
        <v>708</v>
      </c>
      <c r="R137" s="655"/>
    </row>
    <row r="138" spans="1:18" ht="15.75" hidden="1">
      <c r="A138" s="503" t="s">
        <v>783</v>
      </c>
      <c r="B138" s="654"/>
      <c r="C138" s="586"/>
      <c r="D138" s="586"/>
      <c r="E138" s="586"/>
      <c r="F138" s="586"/>
      <c r="G138" s="586"/>
      <c r="H138" s="586"/>
      <c r="I138" s="586"/>
      <c r="J138" s="586"/>
      <c r="K138" s="586"/>
      <c r="L138" s="586"/>
      <c r="M138" s="586"/>
      <c r="N138" s="586"/>
      <c r="O138" s="586"/>
      <c r="P138" s="586"/>
      <c r="Q138" s="655"/>
      <c r="R138" s="655"/>
    </row>
    <row r="139" spans="1:18" ht="11.1" hidden="1" customHeight="1">
      <c r="A139" s="381"/>
      <c r="B139" s="579"/>
      <c r="C139" s="586"/>
      <c r="D139" s="586"/>
      <c r="E139" s="586"/>
      <c r="F139" s="586"/>
      <c r="G139" s="586"/>
      <c r="H139" s="586"/>
      <c r="I139" s="586"/>
      <c r="J139" s="586"/>
      <c r="K139" s="586"/>
      <c r="L139" s="586"/>
      <c r="M139" s="586"/>
      <c r="N139" s="586"/>
      <c r="O139" s="586"/>
      <c r="P139" s="586"/>
      <c r="Q139" s="655"/>
      <c r="R139" s="655"/>
    </row>
    <row r="140" spans="1:18" hidden="1">
      <c r="A140" s="455" t="s">
        <v>784</v>
      </c>
      <c r="B140" s="398"/>
      <c r="C140" s="398"/>
      <c r="D140" s="586"/>
      <c r="E140" s="586"/>
      <c r="F140" s="586"/>
      <c r="G140" s="586"/>
      <c r="H140" s="586"/>
      <c r="I140" s="586"/>
      <c r="J140" s="586"/>
      <c r="K140" s="586"/>
      <c r="L140" s="586"/>
      <c r="M140" s="586"/>
      <c r="N140" s="586"/>
      <c r="O140" s="586"/>
      <c r="P140" s="586"/>
      <c r="Q140" s="655"/>
      <c r="R140" s="655"/>
    </row>
    <row r="141" spans="1:18" hidden="1">
      <c r="A141" s="381"/>
      <c r="B141" s="398"/>
      <c r="C141" s="405"/>
      <c r="D141" s="586"/>
      <c r="E141" s="586"/>
      <c r="F141" s="586" t="s">
        <v>785</v>
      </c>
      <c r="G141" s="586"/>
      <c r="H141" s="586"/>
      <c r="I141" s="586"/>
      <c r="J141" s="586"/>
      <c r="K141" s="586"/>
      <c r="L141" s="586"/>
      <c r="M141" s="586"/>
      <c r="N141" s="586"/>
      <c r="O141" s="586"/>
      <c r="P141" s="586"/>
      <c r="Q141" s="398"/>
      <c r="R141" s="398"/>
    </row>
    <row r="142" spans="1:18" ht="11.1" hidden="1" customHeight="1">
      <c r="A142" s="381"/>
      <c r="B142" s="398"/>
      <c r="C142" s="405"/>
      <c r="D142" s="586"/>
      <c r="E142" s="586"/>
      <c r="F142" s="586"/>
      <c r="G142" s="586"/>
      <c r="H142" s="586"/>
      <c r="I142" s="586"/>
      <c r="J142" s="586"/>
      <c r="K142" s="586"/>
      <c r="L142" s="586"/>
      <c r="M142" s="586"/>
      <c r="N142" s="586"/>
      <c r="O142" s="586"/>
      <c r="P142" s="586"/>
      <c r="Q142" s="398"/>
      <c r="R142" s="398"/>
    </row>
    <row r="143" spans="1:18" hidden="1">
      <c r="A143" s="381"/>
      <c r="B143" s="656" t="s">
        <v>786</v>
      </c>
      <c r="C143" s="398"/>
      <c r="D143" s="398"/>
      <c r="E143" s="398"/>
      <c r="F143" s="398"/>
      <c r="G143" s="398"/>
      <c r="H143" s="398"/>
      <c r="I143" s="398"/>
      <c r="J143" s="398"/>
      <c r="K143" s="398"/>
      <c r="L143" s="398"/>
      <c r="M143" s="398"/>
      <c r="N143" s="398"/>
      <c r="O143" s="398"/>
      <c r="P143" s="398"/>
      <c r="Q143" s="398"/>
      <c r="R143" s="398"/>
    </row>
    <row r="144" spans="1:18" hidden="1">
      <c r="A144" s="381"/>
      <c r="B144" s="572"/>
      <c r="C144" s="573" t="s">
        <v>5</v>
      </c>
      <c r="D144" s="574"/>
      <c r="E144" s="574"/>
      <c r="F144" s="657"/>
      <c r="G144" s="574"/>
      <c r="H144" s="574"/>
      <c r="I144" s="658"/>
      <c r="J144" s="657"/>
      <c r="K144" s="574"/>
      <c r="L144" s="574"/>
      <c r="M144" s="574"/>
      <c r="N144" s="574"/>
      <c r="O144" s="574"/>
      <c r="P144" s="659"/>
      <c r="Q144" s="660"/>
      <c r="R144" s="661"/>
    </row>
    <row r="145" spans="1:18" hidden="1">
      <c r="A145" s="381"/>
      <c r="B145" s="662"/>
      <c r="C145" s="425"/>
      <c r="D145" s="426"/>
      <c r="E145" s="427"/>
      <c r="F145" s="426"/>
      <c r="G145" s="427"/>
      <c r="H145" s="426"/>
      <c r="I145" s="663"/>
      <c r="J145" s="426"/>
      <c r="K145" s="427"/>
      <c r="L145" s="427"/>
      <c r="M145" s="426"/>
      <c r="N145" s="426"/>
      <c r="O145" s="427"/>
      <c r="P145" s="427"/>
      <c r="Q145" s="664"/>
      <c r="R145" s="665"/>
    </row>
    <row r="146" spans="1:18" hidden="1">
      <c r="A146" s="381"/>
      <c r="B146" s="662"/>
      <c r="C146" s="425"/>
      <c r="D146" s="426"/>
      <c r="E146" s="427"/>
      <c r="F146" s="426"/>
      <c r="G146" s="427"/>
      <c r="H146" s="426"/>
      <c r="I146" s="427"/>
      <c r="J146" s="426"/>
      <c r="K146" s="427"/>
      <c r="L146" s="427"/>
      <c r="M146" s="426"/>
      <c r="N146" s="426"/>
      <c r="O146" s="427"/>
      <c r="P146" s="427"/>
      <c r="Q146" s="527"/>
      <c r="R146" s="528"/>
    </row>
    <row r="147" spans="1:18" hidden="1">
      <c r="A147" s="381"/>
      <c r="B147" s="662"/>
      <c r="C147" s="425"/>
      <c r="D147" s="426"/>
      <c r="E147" s="427"/>
      <c r="F147" s="426"/>
      <c r="G147" s="427"/>
      <c r="H147" s="426"/>
      <c r="I147" s="427"/>
      <c r="J147" s="426"/>
      <c r="K147" s="427"/>
      <c r="L147" s="427"/>
      <c r="M147" s="426"/>
      <c r="N147" s="426"/>
      <c r="O147" s="427"/>
      <c r="P147" s="427"/>
      <c r="Q147" s="527"/>
      <c r="R147" s="528"/>
    </row>
    <row r="148" spans="1:18" ht="15.75" hidden="1" thickBot="1">
      <c r="A148" s="381"/>
      <c r="B148" s="813" t="s">
        <v>715</v>
      </c>
      <c r="C148" s="492">
        <v>71</v>
      </c>
      <c r="D148" s="415">
        <v>72</v>
      </c>
      <c r="E148" s="493">
        <v>74</v>
      </c>
      <c r="F148" s="415">
        <v>601</v>
      </c>
      <c r="G148" s="493">
        <f>+F148+1</f>
        <v>602</v>
      </c>
      <c r="H148" s="415">
        <f>+G148+1</f>
        <v>603</v>
      </c>
      <c r="I148" s="493">
        <f>+H148+1</f>
        <v>604</v>
      </c>
      <c r="J148" s="415">
        <v>605</v>
      </c>
      <c r="K148" s="493">
        <v>606</v>
      </c>
      <c r="L148" s="493"/>
      <c r="M148" s="415">
        <v>607</v>
      </c>
      <c r="N148" s="415"/>
      <c r="O148" s="493">
        <v>608</v>
      </c>
      <c r="P148" s="493"/>
      <c r="Q148" s="415">
        <v>609</v>
      </c>
      <c r="R148" s="416">
        <v>610</v>
      </c>
    </row>
    <row r="149" spans="1:18" hidden="1">
      <c r="A149" s="381"/>
      <c r="B149" s="814"/>
      <c r="C149" s="441">
        <f t="shared" ref="C149:R149" si="19">(1-C$10)*C293</f>
        <v>5.33</v>
      </c>
      <c r="D149" s="442">
        <f t="shared" si="19"/>
        <v>5.63</v>
      </c>
      <c r="E149" s="443">
        <f t="shared" si="19"/>
        <v>9.4600000000000009</v>
      </c>
      <c r="F149" s="442">
        <f t="shared" si="19"/>
        <v>10.18</v>
      </c>
      <c r="G149" s="443">
        <f t="shared" si="19"/>
        <v>12.030000000000001</v>
      </c>
      <c r="H149" s="442">
        <f t="shared" si="19"/>
        <v>13.81</v>
      </c>
      <c r="I149" s="443">
        <f t="shared" si="19"/>
        <v>11.98</v>
      </c>
      <c r="J149" s="442">
        <f t="shared" si="19"/>
        <v>12.49</v>
      </c>
      <c r="K149" s="443">
        <f t="shared" si="19"/>
        <v>10.99</v>
      </c>
      <c r="L149" s="443"/>
      <c r="M149" s="442">
        <f t="shared" si="19"/>
        <v>10.19</v>
      </c>
      <c r="N149" s="442"/>
      <c r="O149" s="443">
        <f t="shared" si="19"/>
        <v>13.65</v>
      </c>
      <c r="P149" s="443"/>
      <c r="Q149" s="442">
        <f t="shared" si="19"/>
        <v>9.2000000000000011</v>
      </c>
      <c r="R149" s="444">
        <f t="shared" si="19"/>
        <v>9.6300000000000008</v>
      </c>
    </row>
    <row r="150" spans="1:18" ht="15.75" hidden="1" thickBot="1">
      <c r="A150" s="381"/>
      <c r="B150" s="501" t="s">
        <v>755</v>
      </c>
      <c r="C150" s="434">
        <f t="shared" ref="C150:R150" si="20">+C130</f>
        <v>719.33400000000006</v>
      </c>
      <c r="D150" s="435">
        <f t="shared" si="20"/>
        <v>759.39300000000003</v>
      </c>
      <c r="E150" s="436">
        <f t="shared" si="20"/>
        <v>1276.2990000000002</v>
      </c>
      <c r="F150" s="435">
        <f t="shared" si="20"/>
        <v>1373.5170000000001</v>
      </c>
      <c r="G150" s="436">
        <f t="shared" si="20"/>
        <v>1623.213</v>
      </c>
      <c r="H150" s="435">
        <f t="shared" si="20"/>
        <v>1864.1610000000001</v>
      </c>
      <c r="I150" s="436">
        <f t="shared" si="20"/>
        <v>1616.4090000000001</v>
      </c>
      <c r="J150" s="435">
        <f t="shared" si="20"/>
        <v>1684.8810000000001</v>
      </c>
      <c r="K150" s="436">
        <f t="shared" si="20"/>
        <v>1482.9750000000001</v>
      </c>
      <c r="L150" s="436"/>
      <c r="M150" s="435">
        <f t="shared" si="20"/>
        <v>1375.6320000000001</v>
      </c>
      <c r="N150" s="435"/>
      <c r="O150" s="436">
        <f t="shared" si="20"/>
        <v>1842.5160000000001</v>
      </c>
      <c r="P150" s="436"/>
      <c r="Q150" s="435">
        <f t="shared" si="20"/>
        <v>1241.9460000000001</v>
      </c>
      <c r="R150" s="437">
        <f t="shared" si="20"/>
        <v>1299.825</v>
      </c>
    </row>
    <row r="151" spans="1:18" hidden="1">
      <c r="A151" s="381"/>
      <c r="B151" s="398"/>
      <c r="C151" s="398"/>
      <c r="D151" s="398"/>
      <c r="E151" s="398"/>
      <c r="F151" s="398"/>
      <c r="G151" s="398"/>
      <c r="H151" s="398"/>
      <c r="I151" s="398"/>
      <c r="J151" s="398"/>
      <c r="K151" s="398"/>
      <c r="L151" s="398"/>
      <c r="M151" s="398"/>
      <c r="N151" s="398"/>
      <c r="O151" s="398"/>
      <c r="P151" s="398"/>
      <c r="Q151" s="398"/>
      <c r="R151" s="398"/>
    </row>
    <row r="152" spans="1:18" hidden="1">
      <c r="A152" s="381"/>
      <c r="B152" s="656" t="s">
        <v>787</v>
      </c>
      <c r="C152" s="398"/>
      <c r="D152" s="398"/>
      <c r="E152" s="398"/>
      <c r="F152" s="398"/>
      <c r="G152" s="398"/>
      <c r="H152" s="398"/>
      <c r="I152" s="398"/>
      <c r="J152" s="398"/>
      <c r="K152" s="398"/>
      <c r="L152" s="398"/>
      <c r="M152" s="398"/>
      <c r="N152" s="398"/>
      <c r="O152" s="398"/>
      <c r="P152" s="398"/>
      <c r="Q152" s="398"/>
      <c r="R152" s="398"/>
    </row>
    <row r="153" spans="1:18" hidden="1">
      <c r="A153" s="381"/>
      <c r="B153" s="572"/>
      <c r="C153" s="573" t="s">
        <v>5</v>
      </c>
      <c r="D153" s="574"/>
      <c r="E153" s="574"/>
      <c r="F153" s="657"/>
      <c r="G153" s="574"/>
      <c r="H153" s="574"/>
      <c r="I153" s="658"/>
      <c r="J153" s="657"/>
      <c r="K153" s="574"/>
      <c r="L153" s="574"/>
      <c r="M153" s="574"/>
      <c r="N153" s="574"/>
      <c r="O153" s="574"/>
      <c r="P153" s="659"/>
      <c r="Q153" s="660"/>
      <c r="R153" s="661"/>
    </row>
    <row r="154" spans="1:18" hidden="1">
      <c r="A154" s="381"/>
      <c r="B154" s="662"/>
      <c r="C154" s="425"/>
      <c r="D154" s="426"/>
      <c r="E154" s="427"/>
      <c r="F154" s="426"/>
      <c r="G154" s="427"/>
      <c r="H154" s="426"/>
      <c r="I154" s="663"/>
      <c r="J154" s="426"/>
      <c r="K154" s="427"/>
      <c r="L154" s="427"/>
      <c r="M154" s="426"/>
      <c r="N154" s="426"/>
      <c r="O154" s="427"/>
      <c r="P154" s="427"/>
      <c r="Q154" s="664"/>
      <c r="R154" s="665"/>
    </row>
    <row r="155" spans="1:18" hidden="1">
      <c r="A155" s="381"/>
      <c r="B155" s="662"/>
      <c r="C155" s="425"/>
      <c r="D155" s="426"/>
      <c r="E155" s="427"/>
      <c r="F155" s="426"/>
      <c r="G155" s="427"/>
      <c r="H155" s="426"/>
      <c r="I155" s="427"/>
      <c r="J155" s="426"/>
      <c r="K155" s="427"/>
      <c r="L155" s="427"/>
      <c r="M155" s="426"/>
      <c r="N155" s="426"/>
      <c r="O155" s="427"/>
      <c r="P155" s="427"/>
      <c r="Q155" s="527"/>
      <c r="R155" s="528"/>
    </row>
    <row r="156" spans="1:18" hidden="1">
      <c r="A156" s="381"/>
      <c r="B156" s="662"/>
      <c r="C156" s="425"/>
      <c r="D156" s="426"/>
      <c r="E156" s="427"/>
      <c r="F156" s="426"/>
      <c r="G156" s="427"/>
      <c r="H156" s="426"/>
      <c r="I156" s="427"/>
      <c r="J156" s="426"/>
      <c r="K156" s="427"/>
      <c r="L156" s="427"/>
      <c r="M156" s="426"/>
      <c r="N156" s="426"/>
      <c r="O156" s="427"/>
      <c r="P156" s="427"/>
      <c r="Q156" s="527"/>
      <c r="R156" s="528"/>
    </row>
    <row r="157" spans="1:18" ht="15.75" hidden="1" thickBot="1">
      <c r="A157" s="381"/>
      <c r="B157" s="813" t="s">
        <v>715</v>
      </c>
      <c r="C157" s="492">
        <v>71</v>
      </c>
      <c r="D157" s="415">
        <v>72</v>
      </c>
      <c r="E157" s="493">
        <v>74</v>
      </c>
      <c r="F157" s="415">
        <v>601</v>
      </c>
      <c r="G157" s="493">
        <f>+F157+1</f>
        <v>602</v>
      </c>
      <c r="H157" s="415">
        <f>+G157+1</f>
        <v>603</v>
      </c>
      <c r="I157" s="493">
        <f>+H157+1</f>
        <v>604</v>
      </c>
      <c r="J157" s="415">
        <v>605</v>
      </c>
      <c r="K157" s="493">
        <v>606</v>
      </c>
      <c r="L157" s="493"/>
      <c r="M157" s="415">
        <v>607</v>
      </c>
      <c r="N157" s="415"/>
      <c r="O157" s="493">
        <v>608</v>
      </c>
      <c r="P157" s="493"/>
      <c r="Q157" s="415">
        <v>609</v>
      </c>
      <c r="R157" s="416">
        <v>610</v>
      </c>
    </row>
    <row r="158" spans="1:18" hidden="1">
      <c r="A158" s="381"/>
      <c r="B158" s="814"/>
      <c r="C158" s="441">
        <f t="shared" ref="C158:R158" si="21">(1-C$11)*C295</f>
        <v>0</v>
      </c>
      <c r="D158" s="442">
        <f t="shared" si="21"/>
        <v>0</v>
      </c>
      <c r="E158" s="443">
        <f t="shared" si="21"/>
        <v>0</v>
      </c>
      <c r="F158" s="442">
        <f t="shared" si="21"/>
        <v>0</v>
      </c>
      <c r="G158" s="443">
        <f t="shared" si="21"/>
        <v>0</v>
      </c>
      <c r="H158" s="442">
        <f t="shared" si="21"/>
        <v>0</v>
      </c>
      <c r="I158" s="443">
        <f t="shared" si="21"/>
        <v>0</v>
      </c>
      <c r="J158" s="442">
        <f t="shared" si="21"/>
        <v>0</v>
      </c>
      <c r="K158" s="443">
        <f t="shared" si="21"/>
        <v>0</v>
      </c>
      <c r="L158" s="443"/>
      <c r="M158" s="442">
        <f t="shared" si="21"/>
        <v>0</v>
      </c>
      <c r="N158" s="442"/>
      <c r="O158" s="443">
        <f t="shared" si="21"/>
        <v>0</v>
      </c>
      <c r="P158" s="443"/>
      <c r="Q158" s="442">
        <f t="shared" si="21"/>
        <v>0</v>
      </c>
      <c r="R158" s="444">
        <f t="shared" si="21"/>
        <v>0</v>
      </c>
    </row>
    <row r="159" spans="1:18" ht="15.75" hidden="1" thickBot="1">
      <c r="A159" s="381"/>
      <c r="B159" s="501" t="s">
        <v>755</v>
      </c>
      <c r="C159" s="434">
        <f t="shared" ref="C159:R159" si="22">+C149*199</f>
        <v>1060.67</v>
      </c>
      <c r="D159" s="435">
        <f t="shared" si="22"/>
        <v>1120.3699999999999</v>
      </c>
      <c r="E159" s="436">
        <f t="shared" si="22"/>
        <v>1882.5400000000002</v>
      </c>
      <c r="F159" s="435">
        <f t="shared" si="22"/>
        <v>2025.82</v>
      </c>
      <c r="G159" s="436">
        <f t="shared" si="22"/>
        <v>2393.9700000000003</v>
      </c>
      <c r="H159" s="435">
        <f t="shared" si="22"/>
        <v>2748.19</v>
      </c>
      <c r="I159" s="436">
        <f t="shared" si="22"/>
        <v>2384.02</v>
      </c>
      <c r="J159" s="435">
        <f t="shared" si="22"/>
        <v>2485.5100000000002</v>
      </c>
      <c r="K159" s="436">
        <f t="shared" si="22"/>
        <v>2187.0100000000002</v>
      </c>
      <c r="L159" s="436"/>
      <c r="M159" s="435">
        <f t="shared" si="22"/>
        <v>2027.81</v>
      </c>
      <c r="N159" s="435"/>
      <c r="O159" s="436">
        <f t="shared" si="22"/>
        <v>2716.35</v>
      </c>
      <c r="P159" s="436"/>
      <c r="Q159" s="435">
        <f t="shared" si="22"/>
        <v>1830.8000000000002</v>
      </c>
      <c r="R159" s="437">
        <f t="shared" si="22"/>
        <v>1916.3700000000001</v>
      </c>
    </row>
    <row r="160" spans="1:18">
      <c r="A160" s="381"/>
      <c r="B160" s="450" t="s">
        <v>264</v>
      </c>
      <c r="C160" s="398"/>
      <c r="D160" s="398"/>
      <c r="E160" s="398"/>
      <c r="F160" s="398"/>
      <c r="G160" s="398"/>
      <c r="H160" s="398"/>
      <c r="I160" s="398"/>
      <c r="J160" s="398"/>
      <c r="K160" s="398"/>
      <c r="L160" s="398"/>
      <c r="M160" s="398"/>
      <c r="N160" s="398"/>
      <c r="O160" s="398"/>
      <c r="P160" s="398"/>
      <c r="Q160" s="398"/>
      <c r="R160" s="398"/>
    </row>
    <row r="161" spans="1:18">
      <c r="A161" s="381"/>
      <c r="B161" s="452" t="s">
        <v>265</v>
      </c>
      <c r="C161" s="398"/>
      <c r="D161" s="398"/>
      <c r="E161" s="398"/>
      <c r="F161" s="398"/>
      <c r="G161" s="398"/>
      <c r="H161" s="398"/>
      <c r="I161" s="398"/>
      <c r="J161" s="398"/>
      <c r="K161" s="398"/>
      <c r="L161" s="398"/>
      <c r="M161" s="398"/>
      <c r="N161" s="398"/>
      <c r="O161" s="398"/>
      <c r="P161" s="398"/>
      <c r="Q161" s="398"/>
      <c r="R161" s="398"/>
    </row>
    <row r="162" spans="1:18">
      <c r="A162" s="381"/>
      <c r="B162" s="398"/>
      <c r="C162" s="398"/>
      <c r="D162" s="398"/>
      <c r="E162" s="398"/>
      <c r="F162" s="398"/>
      <c r="G162" s="398"/>
      <c r="H162" s="398"/>
      <c r="I162" s="398"/>
      <c r="J162" s="398"/>
      <c r="K162" s="398"/>
      <c r="L162" s="398"/>
      <c r="M162" s="398"/>
      <c r="N162" s="398"/>
      <c r="O162" s="398"/>
      <c r="P162" s="398"/>
      <c r="Q162" s="398"/>
      <c r="R162" s="398"/>
    </row>
    <row r="163" spans="1:18">
      <c r="A163" s="381"/>
      <c r="B163" s="398"/>
      <c r="C163" s="398"/>
      <c r="D163" s="398"/>
      <c r="E163" s="398"/>
      <c r="F163" s="398"/>
      <c r="G163" s="398"/>
      <c r="H163" s="398"/>
      <c r="I163" s="398"/>
      <c r="J163" s="398"/>
      <c r="K163" s="398"/>
      <c r="L163" s="398"/>
      <c r="M163" s="398"/>
      <c r="N163" s="398"/>
      <c r="O163" s="398"/>
      <c r="P163" s="398"/>
      <c r="Q163" s="398"/>
      <c r="R163" s="398"/>
    </row>
    <row r="164" spans="1:18">
      <c r="A164" s="381"/>
      <c r="B164" s="398"/>
      <c r="C164" s="398"/>
      <c r="D164" s="398"/>
      <c r="E164" s="398"/>
      <c r="F164" s="398"/>
      <c r="G164" s="398"/>
      <c r="H164" s="398"/>
      <c r="I164" s="398"/>
      <c r="J164" s="398"/>
      <c r="K164" s="398"/>
      <c r="L164" s="398"/>
      <c r="M164" s="398"/>
      <c r="N164" s="398"/>
      <c r="O164" s="398"/>
      <c r="P164" s="398"/>
      <c r="Q164" s="398"/>
      <c r="R164" s="398"/>
    </row>
    <row r="165" spans="1:18">
      <c r="A165" s="381"/>
      <c r="B165" s="398"/>
      <c r="C165" s="398"/>
      <c r="D165" s="398"/>
      <c r="E165" s="398"/>
      <c r="F165" s="398"/>
      <c r="G165" s="398"/>
      <c r="H165" s="398"/>
      <c r="I165" s="398"/>
      <c r="J165" s="398"/>
      <c r="K165" s="398"/>
      <c r="L165" s="398"/>
      <c r="M165" s="398"/>
      <c r="N165" s="398"/>
      <c r="O165" s="398"/>
      <c r="P165" s="398"/>
      <c r="Q165" s="398"/>
      <c r="R165" s="398"/>
    </row>
    <row r="166" spans="1:18">
      <c r="A166" s="381"/>
      <c r="B166" s="398"/>
      <c r="C166" s="398"/>
      <c r="D166" s="398"/>
      <c r="E166" s="398"/>
      <c r="F166" s="398"/>
      <c r="G166" s="398"/>
      <c r="H166" s="398"/>
      <c r="I166" s="398"/>
      <c r="J166" s="398"/>
      <c r="K166" s="398"/>
      <c r="L166" s="398"/>
      <c r="M166" s="398"/>
      <c r="N166" s="398"/>
      <c r="O166" s="398"/>
      <c r="P166" s="398"/>
      <c r="Q166" s="398"/>
      <c r="R166" s="398"/>
    </row>
    <row r="167" spans="1:18">
      <c r="A167" s="381"/>
      <c r="B167" s="398"/>
      <c r="C167" s="398"/>
      <c r="D167" s="398"/>
      <c r="E167" s="398"/>
      <c r="F167" s="398"/>
      <c r="G167" s="398"/>
      <c r="H167" s="398"/>
      <c r="I167" s="398"/>
      <c r="J167" s="398"/>
      <c r="K167" s="398"/>
      <c r="L167" s="398"/>
      <c r="M167" s="398"/>
      <c r="N167" s="398"/>
      <c r="O167" s="398"/>
      <c r="P167" s="398"/>
      <c r="Q167" s="398"/>
      <c r="R167" s="398"/>
    </row>
    <row r="168" spans="1:18">
      <c r="A168" s="381"/>
      <c r="B168" s="398"/>
      <c r="C168" s="398"/>
      <c r="D168" s="398"/>
      <c r="E168" s="398"/>
      <c r="F168" s="398"/>
      <c r="G168" s="398"/>
      <c r="H168" s="398"/>
      <c r="I168" s="398"/>
      <c r="J168" s="398"/>
      <c r="K168" s="398"/>
      <c r="L168" s="398"/>
      <c r="M168" s="398"/>
      <c r="N168" s="398"/>
      <c r="O168" s="398"/>
      <c r="P168" s="398"/>
      <c r="Q168" s="398"/>
      <c r="R168" s="398"/>
    </row>
    <row r="169" spans="1:18">
      <c r="A169" s="381"/>
      <c r="B169" s="398"/>
      <c r="C169" s="398"/>
      <c r="D169" s="398"/>
      <c r="E169" s="398"/>
      <c r="F169" s="398"/>
      <c r="G169" s="398"/>
      <c r="H169" s="398"/>
      <c r="I169" s="398"/>
      <c r="J169" s="398"/>
      <c r="K169" s="398"/>
      <c r="L169" s="398"/>
      <c r="M169" s="398"/>
      <c r="N169" s="398"/>
      <c r="O169" s="398"/>
      <c r="P169" s="398"/>
      <c r="Q169" s="398"/>
      <c r="R169" s="398"/>
    </row>
    <row r="170" spans="1:18">
      <c r="A170" s="381"/>
      <c r="B170" s="398"/>
      <c r="C170" s="398"/>
      <c r="D170" s="398"/>
      <c r="E170" s="398"/>
      <c r="F170" s="398"/>
      <c r="G170" s="398"/>
      <c r="H170" s="398"/>
      <c r="I170" s="398"/>
      <c r="J170" s="398"/>
      <c r="K170" s="398"/>
      <c r="L170" s="398"/>
      <c r="M170" s="398"/>
      <c r="N170" s="398"/>
      <c r="O170" s="398"/>
      <c r="P170" s="398"/>
      <c r="Q170" s="398"/>
      <c r="R170" s="398"/>
    </row>
    <row r="171" spans="1:18">
      <c r="A171" s="381"/>
      <c r="B171" s="398"/>
      <c r="C171" s="398"/>
      <c r="D171" s="398"/>
      <c r="E171" s="398"/>
      <c r="F171" s="398"/>
      <c r="G171" s="398"/>
      <c r="H171" s="398"/>
      <c r="I171" s="398"/>
      <c r="J171" s="398"/>
      <c r="K171" s="398"/>
      <c r="L171" s="398"/>
      <c r="M171" s="398"/>
      <c r="N171" s="398"/>
      <c r="O171" s="398"/>
      <c r="P171" s="398"/>
      <c r="Q171" s="398"/>
      <c r="R171" s="398"/>
    </row>
    <row r="172" spans="1:18">
      <c r="A172" s="381"/>
      <c r="B172" s="398"/>
      <c r="C172" s="398"/>
      <c r="D172" s="398"/>
      <c r="E172" s="398"/>
      <c r="F172" s="398"/>
      <c r="G172" s="398"/>
      <c r="H172" s="398"/>
      <c r="I172" s="398"/>
      <c r="J172" s="398"/>
      <c r="K172" s="398"/>
      <c r="L172" s="398"/>
      <c r="M172" s="398"/>
      <c r="N172" s="398"/>
      <c r="O172" s="398"/>
      <c r="P172" s="398"/>
      <c r="Q172" s="398"/>
      <c r="R172" s="398"/>
    </row>
    <row r="173" spans="1:18">
      <c r="A173" s="381"/>
      <c r="B173" s="398"/>
      <c r="C173" s="398"/>
      <c r="D173" s="398"/>
      <c r="E173" s="398"/>
      <c r="F173" s="398"/>
      <c r="G173" s="398"/>
      <c r="H173" s="398"/>
      <c r="I173" s="398"/>
      <c r="J173" s="398"/>
      <c r="K173" s="398"/>
      <c r="L173" s="398"/>
      <c r="M173" s="398"/>
      <c r="N173" s="398"/>
      <c r="O173" s="398"/>
      <c r="P173" s="398"/>
      <c r="Q173" s="398"/>
      <c r="R173" s="398"/>
    </row>
    <row r="174" spans="1:18">
      <c r="A174" s="381"/>
      <c r="B174" s="398"/>
      <c r="C174" s="398"/>
      <c r="D174" s="398"/>
      <c r="E174" s="398"/>
      <c r="F174" s="398"/>
      <c r="G174" s="398"/>
      <c r="H174" s="398"/>
      <c r="I174" s="398"/>
      <c r="J174" s="398"/>
      <c r="K174" s="398"/>
      <c r="L174" s="398"/>
      <c r="M174" s="398"/>
      <c r="N174" s="398"/>
      <c r="O174" s="398"/>
      <c r="P174" s="398"/>
      <c r="Q174" s="398"/>
      <c r="R174" s="398"/>
    </row>
    <row r="175" spans="1:18" ht="12.75" customHeight="1">
      <c r="A175" s="381"/>
      <c r="B175" s="398"/>
      <c r="C175" s="398"/>
      <c r="D175" s="398"/>
      <c r="E175" s="398"/>
      <c r="F175" s="398"/>
      <c r="G175" s="398"/>
      <c r="H175" s="398"/>
      <c r="I175" s="398"/>
      <c r="J175" s="398"/>
      <c r="K175" s="398"/>
      <c r="L175" s="398"/>
      <c r="M175" s="398"/>
      <c r="N175" s="398"/>
      <c r="O175" s="398"/>
      <c r="P175" s="398"/>
      <c r="Q175" s="398"/>
      <c r="R175" s="398"/>
    </row>
    <row r="176" spans="1:18">
      <c r="A176" s="381"/>
      <c r="B176" s="398"/>
      <c r="C176" s="398"/>
      <c r="D176" s="398"/>
      <c r="E176" s="398"/>
      <c r="F176" s="398"/>
      <c r="G176" s="398"/>
      <c r="H176" s="398"/>
      <c r="I176" s="398"/>
      <c r="J176" s="398"/>
      <c r="K176" s="398"/>
      <c r="L176" s="398"/>
      <c r="M176" s="398"/>
      <c r="N176" s="398"/>
      <c r="O176" s="398"/>
      <c r="P176" s="398"/>
      <c r="Q176" s="398"/>
      <c r="R176" s="398"/>
    </row>
    <row r="177" spans="1:18">
      <c r="A177" s="381"/>
      <c r="B177" s="398"/>
      <c r="C177" s="398"/>
      <c r="D177" s="398"/>
      <c r="E177" s="398"/>
      <c r="F177" s="398"/>
      <c r="G177" s="398"/>
      <c r="H177" s="398"/>
      <c r="I177" s="398"/>
      <c r="J177" s="398"/>
      <c r="K177" s="398"/>
      <c r="L177" s="398"/>
      <c r="M177" s="398"/>
      <c r="N177" s="398"/>
      <c r="O177" s="398"/>
      <c r="P177" s="398"/>
      <c r="Q177" s="398"/>
      <c r="R177" s="398"/>
    </row>
    <row r="178" spans="1:18">
      <c r="A178" s="381"/>
      <c r="B178" s="398"/>
      <c r="C178" s="398"/>
      <c r="D178" s="398"/>
      <c r="E178" s="398"/>
      <c r="F178" s="398"/>
      <c r="G178" s="398"/>
      <c r="H178" s="398"/>
      <c r="I178" s="398"/>
      <c r="J178" s="398"/>
      <c r="K178" s="398"/>
      <c r="L178" s="398"/>
      <c r="M178" s="398"/>
      <c r="N178" s="398"/>
      <c r="O178" s="398"/>
      <c r="P178" s="398"/>
      <c r="Q178" s="398"/>
      <c r="R178" s="398"/>
    </row>
    <row r="179" spans="1:18">
      <c r="A179" s="381"/>
      <c r="B179" s="398"/>
      <c r="C179" s="398"/>
      <c r="D179" s="398"/>
      <c r="E179" s="398"/>
      <c r="F179" s="398"/>
      <c r="G179" s="398"/>
      <c r="H179" s="398"/>
      <c r="I179" s="398"/>
      <c r="J179" s="398"/>
      <c r="K179" s="398"/>
      <c r="L179" s="398"/>
      <c r="M179" s="398"/>
      <c r="N179" s="398"/>
      <c r="O179" s="398"/>
      <c r="P179" s="398"/>
      <c r="Q179" s="398"/>
      <c r="R179" s="398"/>
    </row>
    <row r="180" spans="1:18">
      <c r="A180" s="381"/>
      <c r="B180" s="398"/>
      <c r="C180" s="398"/>
      <c r="D180" s="398"/>
      <c r="E180" s="398"/>
      <c r="F180" s="398"/>
      <c r="G180" s="398"/>
      <c r="H180" s="398"/>
      <c r="I180" s="398"/>
      <c r="J180" s="398"/>
      <c r="K180" s="398"/>
      <c r="L180" s="398"/>
      <c r="M180" s="398"/>
      <c r="N180" s="398"/>
      <c r="O180" s="398"/>
      <c r="P180" s="398"/>
      <c r="Q180" s="398"/>
      <c r="R180" s="398"/>
    </row>
    <row r="181" spans="1:18">
      <c r="A181" s="381"/>
      <c r="B181" s="398"/>
      <c r="C181" s="398"/>
      <c r="D181" s="398"/>
      <c r="E181" s="398"/>
      <c r="F181" s="398"/>
      <c r="G181" s="398"/>
      <c r="H181" s="398"/>
      <c r="I181" s="398"/>
      <c r="J181" s="398"/>
      <c r="K181" s="398"/>
      <c r="L181" s="398"/>
      <c r="M181" s="398"/>
      <c r="N181" s="398"/>
      <c r="O181" s="398"/>
      <c r="P181" s="398"/>
      <c r="Q181" s="398"/>
      <c r="R181" s="398"/>
    </row>
    <row r="182" spans="1:18">
      <c r="A182" s="381"/>
      <c r="B182" s="398"/>
      <c r="C182" s="398"/>
      <c r="D182" s="398"/>
      <c r="E182" s="398"/>
      <c r="F182" s="398"/>
      <c r="G182" s="398"/>
      <c r="H182" s="398"/>
      <c r="I182" s="398"/>
      <c r="J182" s="398"/>
      <c r="K182" s="398"/>
      <c r="L182" s="398"/>
      <c r="M182" s="398"/>
      <c r="N182" s="398"/>
      <c r="O182" s="398"/>
      <c r="P182" s="398"/>
      <c r="Q182" s="398"/>
      <c r="R182" s="398"/>
    </row>
    <row r="183" spans="1:18">
      <c r="A183" s="381"/>
      <c r="B183" s="398"/>
      <c r="C183" s="398"/>
      <c r="D183" s="398"/>
      <c r="E183" s="398"/>
      <c r="F183" s="398"/>
      <c r="G183" s="398"/>
      <c r="H183" s="398"/>
      <c r="I183" s="398"/>
      <c r="J183" s="398"/>
      <c r="K183" s="398"/>
      <c r="L183" s="398"/>
      <c r="M183" s="398"/>
      <c r="N183" s="398"/>
      <c r="O183" s="398"/>
      <c r="P183" s="398"/>
      <c r="Q183" s="398"/>
      <c r="R183" s="398"/>
    </row>
    <row r="184" spans="1:18">
      <c r="A184" s="381"/>
      <c r="B184" s="398"/>
      <c r="C184" s="398"/>
      <c r="D184" s="398"/>
      <c r="E184" s="398"/>
      <c r="F184" s="398"/>
      <c r="G184" s="398"/>
      <c r="H184" s="398"/>
      <c r="I184" s="398"/>
      <c r="J184" s="398"/>
      <c r="K184" s="398"/>
      <c r="L184" s="398"/>
      <c r="M184" s="398"/>
      <c r="N184" s="398"/>
      <c r="O184" s="398"/>
      <c r="P184" s="398"/>
      <c r="Q184" s="398"/>
      <c r="R184" s="398"/>
    </row>
    <row r="185" spans="1:18">
      <c r="A185" s="381"/>
      <c r="B185" s="398"/>
      <c r="C185" s="398"/>
      <c r="D185" s="398"/>
      <c r="E185" s="398"/>
      <c r="F185" s="398"/>
      <c r="G185" s="398"/>
      <c r="H185" s="398"/>
      <c r="I185" s="398"/>
      <c r="J185" s="398"/>
      <c r="K185" s="398"/>
      <c r="L185" s="398"/>
      <c r="M185" s="398"/>
      <c r="N185" s="398"/>
      <c r="O185" s="398"/>
      <c r="P185" s="398"/>
      <c r="Q185" s="398"/>
      <c r="R185" s="398"/>
    </row>
    <row r="186" spans="1:18">
      <c r="A186" s="381"/>
      <c r="B186" s="398"/>
      <c r="C186" s="398"/>
      <c r="D186" s="398"/>
      <c r="E186" s="398"/>
      <c r="F186" s="398"/>
      <c r="G186" s="398"/>
      <c r="H186" s="398"/>
      <c r="I186" s="398"/>
      <c r="J186" s="398"/>
      <c r="K186" s="398"/>
      <c r="L186" s="398"/>
      <c r="M186" s="398"/>
      <c r="N186" s="398"/>
      <c r="O186" s="398"/>
      <c r="P186" s="398"/>
      <c r="Q186" s="398"/>
      <c r="R186" s="398"/>
    </row>
    <row r="187" spans="1:18">
      <c r="A187" s="381"/>
      <c r="B187" s="398"/>
      <c r="C187" s="398"/>
      <c r="D187" s="398"/>
      <c r="E187" s="398"/>
      <c r="F187" s="398"/>
      <c r="G187" s="398"/>
      <c r="H187" s="398"/>
      <c r="I187" s="398"/>
      <c r="J187" s="398"/>
      <c r="K187" s="398"/>
      <c r="L187" s="398"/>
      <c r="M187" s="398"/>
      <c r="N187" s="398"/>
      <c r="O187" s="398"/>
      <c r="P187" s="398"/>
      <c r="Q187" s="398"/>
      <c r="R187" s="398"/>
    </row>
    <row r="188" spans="1:18">
      <c r="A188" s="381"/>
      <c r="B188" s="398"/>
      <c r="C188" s="398"/>
      <c r="D188" s="398"/>
      <c r="E188" s="398"/>
      <c r="F188" s="398"/>
      <c r="G188" s="398"/>
      <c r="H188" s="398"/>
      <c r="I188" s="398"/>
      <c r="J188" s="398"/>
      <c r="K188" s="398"/>
      <c r="L188" s="398"/>
      <c r="M188" s="398"/>
      <c r="N188" s="398"/>
      <c r="O188" s="398"/>
      <c r="P188" s="398"/>
      <c r="Q188" s="398"/>
      <c r="R188" s="398"/>
    </row>
    <row r="189" spans="1:18">
      <c r="A189" s="381"/>
      <c r="B189" s="398"/>
      <c r="C189" s="398"/>
      <c r="D189" s="398"/>
      <c r="E189" s="398"/>
      <c r="F189" s="398"/>
      <c r="G189" s="398"/>
      <c r="H189" s="398"/>
      <c r="I189" s="398"/>
      <c r="J189" s="398"/>
      <c r="K189" s="398"/>
      <c r="L189" s="398"/>
      <c r="M189" s="398"/>
      <c r="N189" s="398"/>
      <c r="O189" s="398"/>
      <c r="P189" s="398"/>
      <c r="Q189" s="398"/>
      <c r="R189" s="398"/>
    </row>
    <row r="190" spans="1:18">
      <c r="A190" s="381"/>
      <c r="B190" s="398"/>
      <c r="C190" s="398"/>
      <c r="D190" s="398"/>
      <c r="E190" s="398"/>
      <c r="F190" s="398"/>
      <c r="G190" s="398"/>
      <c r="H190" s="398"/>
      <c r="I190" s="398"/>
      <c r="J190" s="398"/>
      <c r="K190" s="398"/>
      <c r="L190" s="398"/>
      <c r="M190" s="398"/>
      <c r="N190" s="398"/>
      <c r="O190" s="398"/>
      <c r="P190" s="398"/>
      <c r="Q190" s="398"/>
      <c r="R190" s="398"/>
    </row>
    <row r="191" spans="1:18">
      <c r="A191" s="381"/>
      <c r="B191" s="398"/>
      <c r="C191" s="398"/>
      <c r="D191" s="398"/>
      <c r="E191" s="398"/>
      <c r="F191" s="398"/>
      <c r="G191" s="398"/>
      <c r="H191" s="398"/>
      <c r="I191" s="398"/>
      <c r="J191" s="398"/>
      <c r="K191" s="398"/>
      <c r="L191" s="398"/>
      <c r="M191" s="398"/>
      <c r="N191" s="398"/>
      <c r="O191" s="398"/>
      <c r="P191" s="398"/>
      <c r="Q191" s="398"/>
      <c r="R191" s="398"/>
    </row>
    <row r="192" spans="1:18">
      <c r="A192" s="381"/>
      <c r="B192" s="398"/>
      <c r="C192" s="398"/>
      <c r="D192" s="398"/>
      <c r="E192" s="398"/>
      <c r="F192" s="398"/>
      <c r="G192" s="398"/>
      <c r="H192" s="398"/>
      <c r="I192" s="398"/>
      <c r="J192" s="398"/>
      <c r="K192" s="398"/>
      <c r="L192" s="398"/>
      <c r="M192" s="398"/>
      <c r="N192" s="398"/>
      <c r="O192" s="398"/>
      <c r="P192" s="398"/>
      <c r="Q192" s="398"/>
      <c r="R192" s="398"/>
    </row>
    <row r="193" spans="1:18">
      <c r="A193" s="381"/>
      <c r="B193" s="398"/>
      <c r="C193" s="398"/>
      <c r="D193" s="398"/>
      <c r="E193" s="398"/>
      <c r="F193" s="398"/>
      <c r="G193" s="398"/>
      <c r="H193" s="398"/>
      <c r="I193" s="398"/>
      <c r="J193" s="398"/>
      <c r="K193" s="398"/>
      <c r="L193" s="398"/>
      <c r="M193" s="398"/>
      <c r="N193" s="398"/>
      <c r="O193" s="398"/>
      <c r="P193" s="398"/>
      <c r="Q193" s="398"/>
      <c r="R193" s="398"/>
    </row>
    <row r="194" spans="1:18">
      <c r="A194" s="381"/>
      <c r="B194" s="398"/>
      <c r="C194" s="398"/>
      <c r="D194" s="398"/>
      <c r="E194" s="398"/>
      <c r="F194" s="398"/>
      <c r="G194" s="398"/>
      <c r="H194" s="398"/>
      <c r="I194" s="398"/>
      <c r="J194" s="398"/>
      <c r="K194" s="398"/>
      <c r="L194" s="398"/>
      <c r="M194" s="398"/>
      <c r="N194" s="398"/>
      <c r="O194" s="398"/>
      <c r="P194" s="398"/>
      <c r="Q194" s="398"/>
      <c r="R194" s="398"/>
    </row>
    <row r="195" spans="1:18">
      <c r="A195" s="381"/>
      <c r="B195" s="398"/>
      <c r="C195" s="398"/>
      <c r="D195" s="398"/>
      <c r="E195" s="398"/>
      <c r="F195" s="398"/>
      <c r="G195" s="398"/>
      <c r="H195" s="398"/>
      <c r="I195" s="398"/>
      <c r="J195" s="398"/>
      <c r="K195" s="398"/>
      <c r="L195" s="398"/>
      <c r="M195" s="398"/>
      <c r="N195" s="398"/>
      <c r="O195" s="398"/>
      <c r="P195" s="398"/>
      <c r="Q195" s="398"/>
      <c r="R195" s="398"/>
    </row>
    <row r="196" spans="1:18">
      <c r="A196" s="381"/>
      <c r="B196" s="398"/>
      <c r="C196" s="398"/>
      <c r="D196" s="398"/>
      <c r="E196" s="398"/>
      <c r="F196" s="398"/>
      <c r="G196" s="398"/>
      <c r="H196" s="398"/>
      <c r="I196" s="398"/>
      <c r="J196" s="398"/>
      <c r="K196" s="398"/>
      <c r="L196" s="398"/>
      <c r="M196" s="398"/>
      <c r="N196" s="398"/>
      <c r="O196" s="398"/>
      <c r="P196" s="398"/>
      <c r="Q196" s="398"/>
      <c r="R196" s="398"/>
    </row>
    <row r="197" spans="1:18">
      <c r="A197" s="381"/>
      <c r="B197" s="398"/>
      <c r="C197" s="398"/>
      <c r="D197" s="398"/>
      <c r="E197" s="398"/>
      <c r="F197" s="398"/>
      <c r="G197" s="398"/>
      <c r="H197" s="398"/>
      <c r="I197" s="398"/>
      <c r="J197" s="398"/>
      <c r="K197" s="398"/>
      <c r="L197" s="398"/>
      <c r="M197" s="398"/>
      <c r="N197" s="398"/>
      <c r="O197" s="398"/>
      <c r="P197" s="398"/>
      <c r="Q197" s="398"/>
      <c r="R197" s="398"/>
    </row>
    <row r="198" spans="1:18">
      <c r="A198" s="381"/>
      <c r="B198" s="398"/>
      <c r="C198" s="398"/>
      <c r="D198" s="398"/>
      <c r="E198" s="398"/>
      <c r="F198" s="398"/>
      <c r="G198" s="398"/>
      <c r="H198" s="398"/>
      <c r="I198" s="398"/>
      <c r="J198" s="398"/>
      <c r="K198" s="398"/>
      <c r="L198" s="398"/>
      <c r="M198" s="398"/>
      <c r="N198" s="398"/>
      <c r="O198" s="398"/>
      <c r="P198" s="398"/>
      <c r="Q198" s="398"/>
      <c r="R198" s="398"/>
    </row>
    <row r="199" spans="1:18">
      <c r="A199" s="381"/>
      <c r="B199" s="398"/>
      <c r="C199" s="398"/>
      <c r="D199" s="398"/>
      <c r="E199" s="398"/>
      <c r="F199" s="398"/>
      <c r="G199" s="398"/>
      <c r="H199" s="398"/>
      <c r="I199" s="398"/>
      <c r="J199" s="398"/>
      <c r="K199" s="398"/>
      <c r="L199" s="398"/>
      <c r="M199" s="398"/>
      <c r="N199" s="398"/>
      <c r="O199" s="398"/>
      <c r="P199" s="398"/>
      <c r="Q199" s="398"/>
      <c r="R199" s="398"/>
    </row>
    <row r="200" spans="1:18" hidden="1">
      <c r="A200" s="381"/>
      <c r="B200" s="381"/>
      <c r="C200" s="381"/>
      <c r="D200" s="381"/>
      <c r="E200" s="381"/>
      <c r="F200" s="381"/>
      <c r="G200" s="381"/>
      <c r="H200" s="381"/>
      <c r="I200" s="381"/>
      <c r="J200" s="381"/>
      <c r="K200" s="381"/>
      <c r="L200" s="381"/>
      <c r="M200" s="381"/>
      <c r="N200" s="381"/>
      <c r="O200" s="381"/>
      <c r="P200" s="381"/>
      <c r="Q200" s="381"/>
      <c r="R200" s="381"/>
    </row>
    <row r="201" spans="1:18" hidden="1">
      <c r="A201" s="381"/>
      <c r="B201" s="381"/>
      <c r="C201" s="381"/>
      <c r="D201" s="381"/>
      <c r="E201" s="381"/>
      <c r="F201" s="381"/>
      <c r="G201" s="381"/>
      <c r="H201" s="381"/>
      <c r="I201" s="381"/>
      <c r="J201" s="381"/>
      <c r="K201" s="381"/>
      <c r="L201" s="381"/>
      <c r="M201" s="381"/>
      <c r="N201" s="381"/>
      <c r="O201" s="381"/>
      <c r="P201" s="381"/>
      <c r="Q201" s="381"/>
      <c r="R201" s="381"/>
    </row>
    <row r="202" spans="1:18" hidden="1">
      <c r="A202" s="381"/>
      <c r="B202" s="381"/>
      <c r="C202" s="381"/>
      <c r="D202" s="381"/>
      <c r="E202" s="381"/>
      <c r="F202" s="381"/>
      <c r="G202" s="381"/>
      <c r="H202" s="381"/>
      <c r="I202" s="381"/>
      <c r="J202" s="381"/>
      <c r="K202" s="381"/>
      <c r="L202" s="381"/>
      <c r="M202" s="381"/>
      <c r="N202" s="381"/>
      <c r="O202" s="381"/>
      <c r="P202" s="381"/>
      <c r="Q202" s="381"/>
      <c r="R202" s="381"/>
    </row>
    <row r="203" spans="1:18" hidden="1">
      <c r="A203" s="381"/>
      <c r="B203" s="381"/>
      <c r="C203" s="381"/>
      <c r="D203" s="381"/>
      <c r="E203" s="381"/>
      <c r="F203" s="381"/>
      <c r="G203" s="381"/>
      <c r="H203" s="381"/>
      <c r="I203" s="381"/>
      <c r="J203" s="381"/>
      <c r="K203" s="381"/>
      <c r="L203" s="381"/>
      <c r="M203" s="381"/>
      <c r="N203" s="381"/>
      <c r="O203" s="381"/>
      <c r="P203" s="381"/>
      <c r="Q203" s="381"/>
      <c r="R203" s="381"/>
    </row>
    <row r="204" spans="1:18" hidden="1">
      <c r="A204" s="381"/>
      <c r="B204" s="381"/>
      <c r="C204" s="381"/>
      <c r="D204" s="381"/>
      <c r="E204" s="381"/>
      <c r="F204" s="381"/>
      <c r="G204" s="381"/>
      <c r="H204" s="381"/>
      <c r="I204" s="381"/>
      <c r="J204" s="381"/>
      <c r="K204" s="381"/>
      <c r="L204" s="381"/>
      <c r="M204" s="381"/>
      <c r="N204" s="381"/>
      <c r="O204" s="381"/>
      <c r="P204" s="381"/>
      <c r="Q204" s="381"/>
      <c r="R204" s="381"/>
    </row>
    <row r="205" spans="1:18" hidden="1">
      <c r="A205" s="381"/>
      <c r="B205" s="461" t="s">
        <v>745</v>
      </c>
      <c r="C205" s="552"/>
      <c r="D205" s="552"/>
      <c r="E205" s="552"/>
      <c r="F205" s="552"/>
      <c r="G205" s="552"/>
      <c r="H205" s="552"/>
      <c r="I205" s="552"/>
      <c r="J205" s="381"/>
      <c r="K205" s="381"/>
      <c r="L205" s="381"/>
      <c r="M205" s="381"/>
      <c r="N205" s="381"/>
      <c r="O205" s="381"/>
      <c r="P205" s="381"/>
      <c r="Q205" s="381"/>
      <c r="R205" s="381"/>
    </row>
    <row r="206" spans="1:18" ht="15.75" hidden="1">
      <c r="A206" s="381"/>
      <c r="B206" s="476" t="s">
        <v>717</v>
      </c>
      <c r="C206" s="553" t="s">
        <v>746</v>
      </c>
      <c r="D206" s="554"/>
      <c r="E206" s="553"/>
      <c r="F206" s="554"/>
      <c r="G206" s="555"/>
      <c r="H206" s="555"/>
      <c r="I206" s="556"/>
      <c r="J206" s="553" t="s">
        <v>746</v>
      </c>
      <c r="K206" s="554"/>
      <c r="L206" s="554"/>
      <c r="M206" s="553"/>
      <c r="N206" s="553"/>
      <c r="O206" s="554"/>
      <c r="P206" s="554"/>
      <c r="Q206" s="553"/>
      <c r="R206" s="554"/>
    </row>
    <row r="207" spans="1:18" ht="16.5" hidden="1" thickBot="1">
      <c r="A207" s="381"/>
      <c r="B207" s="479" t="s">
        <v>718</v>
      </c>
      <c r="C207" s="557">
        <v>61</v>
      </c>
      <c r="D207" s="558">
        <v>64</v>
      </c>
      <c r="E207" s="557">
        <v>651</v>
      </c>
      <c r="F207" s="270">
        <v>652</v>
      </c>
      <c r="G207" s="557">
        <v>653</v>
      </c>
      <c r="H207" s="558">
        <v>654</v>
      </c>
      <c r="I207" s="557">
        <v>655</v>
      </c>
      <c r="J207" s="557">
        <v>656</v>
      </c>
      <c r="K207" s="557">
        <v>657</v>
      </c>
      <c r="L207" s="557">
        <v>658</v>
      </c>
      <c r="M207" s="558">
        <v>659</v>
      </c>
      <c r="N207" s="558">
        <v>661</v>
      </c>
      <c r="O207" s="557">
        <v>662</v>
      </c>
      <c r="P207" s="557">
        <v>663</v>
      </c>
      <c r="Q207" s="558">
        <v>670</v>
      </c>
      <c r="R207" s="559">
        <v>671</v>
      </c>
    </row>
    <row r="208" spans="1:18" hidden="1">
      <c r="A208" s="381"/>
      <c r="B208" s="560">
        <v>1</v>
      </c>
      <c r="C208" s="666">
        <v>81.22</v>
      </c>
      <c r="D208" s="281">
        <v>59.86</v>
      </c>
      <c r="E208" s="666">
        <v>143.41</v>
      </c>
      <c r="F208" s="281">
        <v>92.12</v>
      </c>
      <c r="G208" s="666">
        <v>162.47</v>
      </c>
      <c r="H208" s="281">
        <v>108.77</v>
      </c>
      <c r="I208" s="666">
        <v>140.28</v>
      </c>
      <c r="J208" s="281">
        <v>112.22</v>
      </c>
      <c r="K208" s="666">
        <v>140.85</v>
      </c>
      <c r="L208" s="666">
        <v>171.91</v>
      </c>
      <c r="M208" s="281">
        <v>112.3</v>
      </c>
      <c r="N208" s="281">
        <v>110.82000000000001</v>
      </c>
      <c r="O208" s="666">
        <v>103.84</v>
      </c>
      <c r="P208" s="666">
        <v>115.77</v>
      </c>
      <c r="Q208" s="281">
        <v>87.17</v>
      </c>
      <c r="R208" s="666">
        <v>93.56</v>
      </c>
    </row>
    <row r="209" spans="1:18" hidden="1">
      <c r="A209" s="381"/>
      <c r="B209" s="560">
        <v>2</v>
      </c>
      <c r="C209" s="666">
        <v>91.7</v>
      </c>
      <c r="D209" s="281">
        <v>67.349999999999994</v>
      </c>
      <c r="E209" s="666">
        <v>163.03</v>
      </c>
      <c r="F209" s="281">
        <v>110.36</v>
      </c>
      <c r="G209" s="666">
        <v>185.47</v>
      </c>
      <c r="H209" s="281">
        <v>128.63</v>
      </c>
      <c r="I209" s="666">
        <v>176.88</v>
      </c>
      <c r="J209" s="281">
        <v>135</v>
      </c>
      <c r="K209" s="666">
        <v>172.36</v>
      </c>
      <c r="L209" s="666">
        <v>205.99</v>
      </c>
      <c r="M209" s="281">
        <v>132.97999999999999</v>
      </c>
      <c r="N209" s="281">
        <v>128.97</v>
      </c>
      <c r="O209" s="666">
        <v>119.58</v>
      </c>
      <c r="P209" s="666">
        <v>132.97999999999999</v>
      </c>
      <c r="Q209" s="281">
        <v>103.76</v>
      </c>
      <c r="R209" s="666">
        <v>114.10000000000001</v>
      </c>
    </row>
    <row r="210" spans="1:18" hidden="1">
      <c r="A210" s="381"/>
      <c r="B210" s="560">
        <v>3</v>
      </c>
      <c r="C210" s="666">
        <v>102.4</v>
      </c>
      <c r="D210" s="281">
        <v>75.05</v>
      </c>
      <c r="E210" s="666">
        <v>179.13</v>
      </c>
      <c r="F210" s="281">
        <v>123.18</v>
      </c>
      <c r="G210" s="666">
        <v>204.71</v>
      </c>
      <c r="H210" s="281">
        <v>148.52000000000001</v>
      </c>
      <c r="I210" s="666">
        <v>208.88</v>
      </c>
      <c r="J210" s="281">
        <v>157.20000000000002</v>
      </c>
      <c r="K210" s="666">
        <v>198.66</v>
      </c>
      <c r="L210" s="666">
        <v>239.54</v>
      </c>
      <c r="M210" s="281">
        <v>150.61000000000001</v>
      </c>
      <c r="N210" s="281">
        <v>145.47999999999999</v>
      </c>
      <c r="O210" s="666">
        <v>135.87</v>
      </c>
      <c r="P210" s="666">
        <v>150.61000000000001</v>
      </c>
      <c r="Q210" s="281">
        <v>116.96000000000001</v>
      </c>
      <c r="R210" s="666">
        <v>126.44</v>
      </c>
    </row>
    <row r="211" spans="1:18" hidden="1">
      <c r="A211" s="381"/>
      <c r="B211" s="560">
        <v>4</v>
      </c>
      <c r="C211" s="666">
        <v>111.9</v>
      </c>
      <c r="D211" s="281">
        <v>81.98</v>
      </c>
      <c r="E211" s="666">
        <v>200.91</v>
      </c>
      <c r="F211" s="281">
        <v>137.19</v>
      </c>
      <c r="G211" s="666">
        <v>227.99</v>
      </c>
      <c r="H211" s="281">
        <v>171.63</v>
      </c>
      <c r="I211" s="666">
        <v>236.99</v>
      </c>
      <c r="J211" s="281">
        <v>183.14000000000001</v>
      </c>
      <c r="K211" s="666">
        <v>229.76</v>
      </c>
      <c r="L211" s="666">
        <v>276.49</v>
      </c>
      <c r="M211" s="281">
        <v>163.04</v>
      </c>
      <c r="N211" s="281">
        <v>162.06</v>
      </c>
      <c r="O211" s="666">
        <v>151.85</v>
      </c>
      <c r="P211" s="666">
        <v>163.04</v>
      </c>
      <c r="Q211" s="281">
        <v>128.87</v>
      </c>
      <c r="R211" s="666">
        <v>144.35</v>
      </c>
    </row>
    <row r="212" spans="1:18" hidden="1">
      <c r="A212" s="381"/>
      <c r="B212" s="560">
        <v>5</v>
      </c>
      <c r="C212" s="666">
        <v>120.7</v>
      </c>
      <c r="D212" s="281">
        <v>88.78</v>
      </c>
      <c r="E212" s="666">
        <v>217</v>
      </c>
      <c r="F212" s="281">
        <v>150.13</v>
      </c>
      <c r="G212" s="666">
        <v>250.37</v>
      </c>
      <c r="H212" s="281">
        <v>187.52</v>
      </c>
      <c r="I212" s="666">
        <v>264.38</v>
      </c>
      <c r="J212" s="281">
        <v>201.93</v>
      </c>
      <c r="K212" s="666">
        <v>252.92000000000002</v>
      </c>
      <c r="L212" s="666">
        <v>329.78000000000003</v>
      </c>
      <c r="M212" s="281">
        <v>181.37</v>
      </c>
      <c r="N212" s="281">
        <v>175.53</v>
      </c>
      <c r="O212" s="666">
        <v>166.89000000000001</v>
      </c>
      <c r="P212" s="666">
        <v>181.37</v>
      </c>
      <c r="Q212" s="281">
        <v>142.19</v>
      </c>
      <c r="R212" s="666">
        <v>158.45000000000002</v>
      </c>
    </row>
    <row r="213" spans="1:18" hidden="1">
      <c r="A213" s="381"/>
      <c r="B213" s="560">
        <v>6</v>
      </c>
      <c r="C213" s="666">
        <v>130.16</v>
      </c>
      <c r="D213" s="281">
        <v>96.19</v>
      </c>
      <c r="E213" s="666">
        <v>232.29</v>
      </c>
      <c r="F213" s="281">
        <v>163.70000000000002</v>
      </c>
      <c r="G213" s="666">
        <v>270.34000000000003</v>
      </c>
      <c r="H213" s="281">
        <v>213.75</v>
      </c>
      <c r="I213" s="666">
        <v>291.15000000000003</v>
      </c>
      <c r="J213" s="281">
        <v>228.01</v>
      </c>
      <c r="K213" s="666">
        <v>273.90000000000003</v>
      </c>
      <c r="L213" s="666">
        <v>366.72</v>
      </c>
      <c r="M213" s="281">
        <v>187.5</v>
      </c>
      <c r="N213" s="281">
        <v>193.41</v>
      </c>
      <c r="O213" s="666">
        <v>186.99</v>
      </c>
      <c r="P213" s="666">
        <v>187.5</v>
      </c>
      <c r="Q213" s="281">
        <v>154.93</v>
      </c>
      <c r="R213" s="666">
        <v>170.97</v>
      </c>
    </row>
    <row r="214" spans="1:18" hidden="1">
      <c r="A214" s="381"/>
      <c r="B214" s="560">
        <v>7</v>
      </c>
      <c r="C214" s="666">
        <v>138.56</v>
      </c>
      <c r="D214" s="281">
        <v>99.58</v>
      </c>
      <c r="E214" s="666">
        <v>245.28</v>
      </c>
      <c r="F214" s="281">
        <v>175.09</v>
      </c>
      <c r="G214" s="666">
        <v>285.94</v>
      </c>
      <c r="H214" s="281">
        <v>229.28</v>
      </c>
      <c r="I214" s="666">
        <v>312.60000000000002</v>
      </c>
      <c r="J214" s="281">
        <v>250.83</v>
      </c>
      <c r="K214" s="666">
        <v>294.8</v>
      </c>
      <c r="L214" s="666">
        <v>383.86</v>
      </c>
      <c r="M214" s="281">
        <v>211.44</v>
      </c>
      <c r="N214" s="281">
        <v>213.31</v>
      </c>
      <c r="O214" s="666">
        <v>204.03</v>
      </c>
      <c r="P214" s="666">
        <v>211.44</v>
      </c>
      <c r="Q214" s="281">
        <v>168.94</v>
      </c>
      <c r="R214" s="666">
        <v>186.92000000000002</v>
      </c>
    </row>
    <row r="215" spans="1:18" hidden="1">
      <c r="A215" s="381"/>
      <c r="B215" s="560">
        <v>8</v>
      </c>
      <c r="C215" s="666">
        <v>146.86000000000001</v>
      </c>
      <c r="D215" s="281">
        <v>105.91</v>
      </c>
      <c r="E215" s="666">
        <v>258.06</v>
      </c>
      <c r="F215" s="281">
        <v>187.16</v>
      </c>
      <c r="G215" s="666">
        <v>304.31</v>
      </c>
      <c r="H215" s="281">
        <v>246.67000000000002</v>
      </c>
      <c r="I215" s="666">
        <v>335.76</v>
      </c>
      <c r="J215" s="281">
        <v>265.31</v>
      </c>
      <c r="K215" s="666">
        <v>317.29000000000002</v>
      </c>
      <c r="L215" s="666">
        <v>437.07</v>
      </c>
      <c r="M215" s="281">
        <v>227.88</v>
      </c>
      <c r="N215" s="281">
        <v>223.32</v>
      </c>
      <c r="O215" s="666">
        <v>221.49</v>
      </c>
      <c r="P215" s="666">
        <v>227.88</v>
      </c>
      <c r="Q215" s="281">
        <v>181.31</v>
      </c>
      <c r="R215" s="666">
        <v>200.5</v>
      </c>
    </row>
    <row r="216" spans="1:18" hidden="1">
      <c r="A216" s="381"/>
      <c r="B216" s="560">
        <v>9</v>
      </c>
      <c r="C216" s="666">
        <v>155.59</v>
      </c>
      <c r="D216" s="281">
        <v>109.18</v>
      </c>
      <c r="E216" s="666">
        <v>270.38</v>
      </c>
      <c r="F216" s="281">
        <v>196.6</v>
      </c>
      <c r="G216" s="666">
        <v>324.82</v>
      </c>
      <c r="H216" s="281">
        <v>263.25</v>
      </c>
      <c r="I216" s="666">
        <v>355.77</v>
      </c>
      <c r="J216" s="281">
        <v>285.08</v>
      </c>
      <c r="K216" s="666">
        <v>338.35</v>
      </c>
      <c r="L216" s="666">
        <v>506.08</v>
      </c>
      <c r="M216" s="281">
        <v>240.07</v>
      </c>
      <c r="N216" s="281">
        <v>240.3</v>
      </c>
      <c r="O216" s="666">
        <v>238.94</v>
      </c>
      <c r="P216" s="666">
        <v>240.07</v>
      </c>
      <c r="Q216" s="281">
        <v>190.4</v>
      </c>
      <c r="R216" s="666">
        <v>215.16</v>
      </c>
    </row>
    <row r="217" spans="1:18" hidden="1">
      <c r="A217" s="381"/>
      <c r="B217" s="560">
        <v>10</v>
      </c>
      <c r="C217" s="666">
        <v>164.02</v>
      </c>
      <c r="D217" s="281">
        <v>119.83</v>
      </c>
      <c r="E217" s="666">
        <v>282.14</v>
      </c>
      <c r="F217" s="281">
        <v>210.70000000000002</v>
      </c>
      <c r="G217" s="666">
        <v>344.88</v>
      </c>
      <c r="H217" s="281">
        <v>279.86</v>
      </c>
      <c r="I217" s="666">
        <v>384.52</v>
      </c>
      <c r="J217" s="281">
        <v>310.72000000000003</v>
      </c>
      <c r="K217" s="666">
        <v>361.02</v>
      </c>
      <c r="L217" s="666">
        <v>553.48</v>
      </c>
      <c r="M217" s="281">
        <v>255.4</v>
      </c>
      <c r="N217" s="281">
        <v>252.61</v>
      </c>
      <c r="O217" s="666">
        <v>255.67000000000002</v>
      </c>
      <c r="P217" s="666">
        <v>255.4</v>
      </c>
      <c r="Q217" s="281">
        <v>204.34</v>
      </c>
      <c r="R217" s="666">
        <v>227.8</v>
      </c>
    </row>
    <row r="218" spans="1:18" hidden="1">
      <c r="A218" s="381"/>
      <c r="B218" s="560">
        <v>11</v>
      </c>
      <c r="C218" s="666">
        <v>169.62</v>
      </c>
      <c r="D218" s="281">
        <v>120.5</v>
      </c>
      <c r="E218" s="666">
        <v>295.60000000000002</v>
      </c>
      <c r="F218" s="281">
        <v>220.13</v>
      </c>
      <c r="G218" s="666">
        <v>364.09000000000003</v>
      </c>
      <c r="H218" s="281">
        <v>295.19</v>
      </c>
      <c r="I218" s="666">
        <v>398.01</v>
      </c>
      <c r="J218" s="281">
        <v>319.83</v>
      </c>
      <c r="K218" s="666">
        <v>379.54</v>
      </c>
      <c r="L218" s="666">
        <v>562.79</v>
      </c>
      <c r="M218" s="281">
        <v>270.83</v>
      </c>
      <c r="N218" s="281">
        <v>259.10000000000002</v>
      </c>
      <c r="O218" s="666">
        <v>272.83</v>
      </c>
      <c r="P218" s="666">
        <v>270.83</v>
      </c>
      <c r="Q218" s="281">
        <v>213.19</v>
      </c>
      <c r="R218" s="666">
        <v>238.54</v>
      </c>
    </row>
    <row r="219" spans="1:18" hidden="1">
      <c r="A219" s="381"/>
      <c r="B219" s="560">
        <v>12</v>
      </c>
      <c r="C219" s="666">
        <v>174.05</v>
      </c>
      <c r="D219" s="281">
        <v>127.45</v>
      </c>
      <c r="E219" s="666">
        <v>305.22000000000003</v>
      </c>
      <c r="F219" s="281">
        <v>229.12</v>
      </c>
      <c r="G219" s="666">
        <v>367.32</v>
      </c>
      <c r="H219" s="281">
        <v>306.67</v>
      </c>
      <c r="I219" s="666">
        <v>430.51</v>
      </c>
      <c r="J219" s="281">
        <v>325.07</v>
      </c>
      <c r="K219" s="666">
        <v>399.47</v>
      </c>
      <c r="L219" s="666">
        <v>566.04</v>
      </c>
      <c r="M219" s="281">
        <v>285.97000000000003</v>
      </c>
      <c r="N219" s="281">
        <v>273.05</v>
      </c>
      <c r="O219" s="666">
        <v>274.35000000000002</v>
      </c>
      <c r="P219" s="666">
        <v>285.97000000000003</v>
      </c>
      <c r="Q219" s="281">
        <v>224.63</v>
      </c>
      <c r="R219" s="666">
        <v>242.97</v>
      </c>
    </row>
    <row r="220" spans="1:18" hidden="1">
      <c r="A220" s="381"/>
      <c r="B220" s="560">
        <v>13</v>
      </c>
      <c r="C220" s="666">
        <v>180.11</v>
      </c>
      <c r="D220" s="281">
        <v>132.34</v>
      </c>
      <c r="E220" s="666">
        <v>319.20999999999998</v>
      </c>
      <c r="F220" s="281">
        <v>244.96</v>
      </c>
      <c r="G220" s="666">
        <v>402.16</v>
      </c>
      <c r="H220" s="281">
        <v>330.6</v>
      </c>
      <c r="I220" s="666">
        <v>455.53000000000003</v>
      </c>
      <c r="J220" s="281">
        <v>349.75</v>
      </c>
      <c r="K220" s="666">
        <v>421.7</v>
      </c>
      <c r="L220" s="666">
        <v>627.23</v>
      </c>
      <c r="M220" s="281">
        <v>298.8</v>
      </c>
      <c r="N220" s="281">
        <v>286.60000000000002</v>
      </c>
      <c r="O220" s="666">
        <v>304.36</v>
      </c>
      <c r="P220" s="666">
        <v>298.8</v>
      </c>
      <c r="Q220" s="281">
        <v>235.76</v>
      </c>
      <c r="R220" s="666">
        <v>260.39999999999998</v>
      </c>
    </row>
    <row r="221" spans="1:18" hidden="1">
      <c r="A221" s="381"/>
      <c r="B221" s="560">
        <v>14</v>
      </c>
      <c r="C221" s="666">
        <v>185.03</v>
      </c>
      <c r="D221" s="281">
        <v>138.86000000000001</v>
      </c>
      <c r="E221" s="666">
        <v>331.05</v>
      </c>
      <c r="F221" s="281">
        <v>254.04</v>
      </c>
      <c r="G221" s="666">
        <v>419.04</v>
      </c>
      <c r="H221" s="281">
        <v>345.87</v>
      </c>
      <c r="I221" s="666">
        <v>481.04</v>
      </c>
      <c r="J221" s="281">
        <v>371.68</v>
      </c>
      <c r="K221" s="666">
        <v>442.09000000000003</v>
      </c>
      <c r="L221" s="666">
        <v>627.73</v>
      </c>
      <c r="M221" s="281">
        <v>310.99</v>
      </c>
      <c r="N221" s="281">
        <v>296.62</v>
      </c>
      <c r="O221" s="666">
        <v>320.66000000000003</v>
      </c>
      <c r="P221" s="666">
        <v>310.99</v>
      </c>
      <c r="Q221" s="281">
        <v>246.06</v>
      </c>
      <c r="R221" s="666">
        <v>275.87</v>
      </c>
    </row>
    <row r="222" spans="1:18" hidden="1">
      <c r="A222" s="381"/>
      <c r="B222" s="560">
        <v>15</v>
      </c>
      <c r="C222" s="666">
        <v>189.86</v>
      </c>
      <c r="D222" s="281">
        <v>140.24</v>
      </c>
      <c r="E222" s="666">
        <v>340.99</v>
      </c>
      <c r="F222" s="281">
        <v>267.49</v>
      </c>
      <c r="G222" s="666">
        <v>442.55</v>
      </c>
      <c r="H222" s="281">
        <v>356.59000000000003</v>
      </c>
      <c r="I222" s="666">
        <v>496.7</v>
      </c>
      <c r="J222" s="281">
        <v>386.96000000000004</v>
      </c>
      <c r="K222" s="666">
        <v>461.65000000000003</v>
      </c>
      <c r="L222" s="666">
        <v>686.24</v>
      </c>
      <c r="M222" s="281">
        <v>323.67</v>
      </c>
      <c r="N222" s="281">
        <v>305.18</v>
      </c>
      <c r="O222" s="666">
        <v>337.31</v>
      </c>
      <c r="P222" s="666">
        <v>323.67</v>
      </c>
      <c r="Q222" s="281">
        <v>259.60000000000002</v>
      </c>
      <c r="R222" s="666">
        <v>289.83</v>
      </c>
    </row>
    <row r="223" spans="1:18" hidden="1">
      <c r="A223" s="381"/>
      <c r="B223" s="560">
        <v>16</v>
      </c>
      <c r="C223" s="666">
        <v>194</v>
      </c>
      <c r="D223" s="281">
        <v>146.21</v>
      </c>
      <c r="E223" s="666">
        <v>353.58</v>
      </c>
      <c r="F223" s="281">
        <v>278.79000000000002</v>
      </c>
      <c r="G223" s="666">
        <v>460.45</v>
      </c>
      <c r="H223" s="281">
        <v>369.3</v>
      </c>
      <c r="I223" s="666">
        <v>519.9</v>
      </c>
      <c r="J223" s="281">
        <v>387.52</v>
      </c>
      <c r="K223" s="666">
        <v>483.95</v>
      </c>
      <c r="L223" s="666">
        <v>741.07</v>
      </c>
      <c r="M223" s="281">
        <v>336.21</v>
      </c>
      <c r="N223" s="281">
        <v>321.58</v>
      </c>
      <c r="O223" s="666">
        <v>355.65000000000003</v>
      </c>
      <c r="P223" s="666">
        <v>336.21</v>
      </c>
      <c r="Q223" s="281">
        <v>270.45</v>
      </c>
      <c r="R223" s="666">
        <v>304.70999999999998</v>
      </c>
    </row>
    <row r="224" spans="1:18" hidden="1">
      <c r="A224" s="381"/>
      <c r="B224" s="560">
        <v>17</v>
      </c>
      <c r="C224" s="666">
        <v>197.97</v>
      </c>
      <c r="D224" s="281">
        <v>150.44</v>
      </c>
      <c r="E224" s="666">
        <v>363.58</v>
      </c>
      <c r="F224" s="281">
        <v>286.74</v>
      </c>
      <c r="G224" s="666">
        <v>478.43</v>
      </c>
      <c r="H224" s="281">
        <v>402.29</v>
      </c>
      <c r="I224" s="666">
        <v>541.46</v>
      </c>
      <c r="J224" s="281">
        <v>401.28000000000003</v>
      </c>
      <c r="K224" s="666">
        <v>503.5</v>
      </c>
      <c r="L224" s="666">
        <v>758.9</v>
      </c>
      <c r="M224" s="281">
        <v>346.08</v>
      </c>
      <c r="N224" s="281">
        <v>331.07</v>
      </c>
      <c r="O224" s="666">
        <v>369.6</v>
      </c>
      <c r="P224" s="666">
        <v>346.08</v>
      </c>
      <c r="Q224" s="281">
        <v>277.14</v>
      </c>
      <c r="R224" s="666">
        <v>316.35000000000002</v>
      </c>
    </row>
    <row r="225" spans="1:18" hidden="1">
      <c r="A225" s="381"/>
      <c r="B225" s="560">
        <v>18</v>
      </c>
      <c r="C225" s="666">
        <v>203.76</v>
      </c>
      <c r="D225" s="281">
        <v>159.25</v>
      </c>
      <c r="E225" s="666">
        <v>374.95</v>
      </c>
      <c r="F225" s="281">
        <v>303.24</v>
      </c>
      <c r="G225" s="666">
        <v>489.58</v>
      </c>
      <c r="H225" s="281">
        <v>407.75</v>
      </c>
      <c r="I225" s="666">
        <v>561.71</v>
      </c>
      <c r="J225" s="281">
        <v>412.27</v>
      </c>
      <c r="K225" s="666">
        <v>522.74</v>
      </c>
      <c r="L225" s="666">
        <v>783.31000000000006</v>
      </c>
      <c r="M225" s="281">
        <v>355.90000000000003</v>
      </c>
      <c r="N225" s="281">
        <v>341.72</v>
      </c>
      <c r="O225" s="666">
        <v>386.18</v>
      </c>
      <c r="P225" s="666">
        <v>355.90000000000003</v>
      </c>
      <c r="Q225" s="281">
        <v>291.84000000000003</v>
      </c>
      <c r="R225" s="666">
        <v>325.81</v>
      </c>
    </row>
    <row r="226" spans="1:18" hidden="1">
      <c r="A226" s="381"/>
      <c r="B226" s="560">
        <v>19</v>
      </c>
      <c r="C226" s="666">
        <v>205.74</v>
      </c>
      <c r="D226" s="281">
        <v>163.33000000000001</v>
      </c>
      <c r="E226" s="666">
        <v>385.57</v>
      </c>
      <c r="F226" s="281">
        <v>311.37</v>
      </c>
      <c r="G226" s="666">
        <v>516.01</v>
      </c>
      <c r="H226" s="281">
        <v>426.95</v>
      </c>
      <c r="I226" s="666">
        <v>581.79</v>
      </c>
      <c r="J226" s="281">
        <v>435.69</v>
      </c>
      <c r="K226" s="666">
        <v>537.59</v>
      </c>
      <c r="L226" s="666">
        <v>791.35</v>
      </c>
      <c r="M226" s="281">
        <v>363.65000000000003</v>
      </c>
      <c r="N226" s="281">
        <v>361.13</v>
      </c>
      <c r="O226" s="666">
        <v>402.87</v>
      </c>
      <c r="P226" s="666">
        <v>363.65000000000003</v>
      </c>
      <c r="Q226" s="281">
        <v>302.06</v>
      </c>
      <c r="R226" s="666">
        <v>345.22</v>
      </c>
    </row>
    <row r="227" spans="1:18" hidden="1">
      <c r="A227" s="381"/>
      <c r="B227" s="560">
        <v>20</v>
      </c>
      <c r="C227" s="666">
        <v>209.48000000000002</v>
      </c>
      <c r="D227" s="281">
        <v>168.51</v>
      </c>
      <c r="E227" s="666">
        <v>394.90000000000003</v>
      </c>
      <c r="F227" s="281">
        <v>319.43</v>
      </c>
      <c r="G227" s="666">
        <v>535.98</v>
      </c>
      <c r="H227" s="281">
        <v>438.62</v>
      </c>
      <c r="I227" s="666">
        <v>603.64</v>
      </c>
      <c r="J227" s="281">
        <v>444.6</v>
      </c>
      <c r="K227" s="666">
        <v>557.12</v>
      </c>
      <c r="L227" s="666">
        <v>791.85</v>
      </c>
      <c r="M227" s="281">
        <v>373.40000000000003</v>
      </c>
      <c r="N227" s="281">
        <v>365.77</v>
      </c>
      <c r="O227" s="666">
        <v>419.08</v>
      </c>
      <c r="P227" s="666">
        <v>373.40000000000003</v>
      </c>
      <c r="Q227" s="281">
        <v>308.66000000000003</v>
      </c>
      <c r="R227" s="666">
        <v>358.7</v>
      </c>
    </row>
    <row r="228" spans="1:18" hidden="1">
      <c r="A228" s="381"/>
      <c r="B228" s="560">
        <v>21</v>
      </c>
      <c r="C228" s="666">
        <v>214.38</v>
      </c>
      <c r="D228" s="281">
        <v>172.91</v>
      </c>
      <c r="E228" s="666">
        <v>405.86</v>
      </c>
      <c r="F228" s="281">
        <v>330.3</v>
      </c>
      <c r="G228" s="666">
        <v>551.08000000000004</v>
      </c>
      <c r="H228" s="281">
        <v>453.95</v>
      </c>
      <c r="I228" s="666">
        <v>622.41999999999996</v>
      </c>
      <c r="J228" s="281">
        <v>457.32</v>
      </c>
      <c r="K228" s="666">
        <v>584.13</v>
      </c>
      <c r="L228" s="666">
        <v>793.72</v>
      </c>
      <c r="M228" s="281">
        <v>381.71000000000004</v>
      </c>
      <c r="N228" s="281">
        <v>369.8</v>
      </c>
      <c r="O228" s="666">
        <v>441.48</v>
      </c>
      <c r="P228" s="666">
        <v>381.71000000000004</v>
      </c>
      <c r="Q228" s="281">
        <v>317.08</v>
      </c>
      <c r="R228" s="666">
        <v>370.63</v>
      </c>
    </row>
    <row r="229" spans="1:18" hidden="1">
      <c r="A229" s="381"/>
      <c r="B229" s="560">
        <v>22</v>
      </c>
      <c r="C229" s="666">
        <v>220.76</v>
      </c>
      <c r="D229" s="281">
        <v>177.68</v>
      </c>
      <c r="E229" s="666">
        <v>416.40000000000003</v>
      </c>
      <c r="F229" s="281">
        <v>344.31</v>
      </c>
      <c r="G229" s="666">
        <v>567.55000000000007</v>
      </c>
      <c r="H229" s="281">
        <v>469.25</v>
      </c>
      <c r="I229" s="666">
        <v>651.05000000000007</v>
      </c>
      <c r="J229" s="281">
        <v>477.61</v>
      </c>
      <c r="K229" s="666">
        <v>603.44000000000005</v>
      </c>
      <c r="L229" s="666">
        <v>806.88</v>
      </c>
      <c r="M229" s="281">
        <v>391.40000000000003</v>
      </c>
      <c r="N229" s="281">
        <v>389.46000000000004</v>
      </c>
      <c r="O229" s="666">
        <v>457.51</v>
      </c>
      <c r="P229" s="666">
        <v>391.40000000000003</v>
      </c>
      <c r="Q229" s="281">
        <v>332.95</v>
      </c>
      <c r="R229" s="666">
        <v>381.73</v>
      </c>
    </row>
    <row r="230" spans="1:18" hidden="1">
      <c r="A230" s="381"/>
      <c r="B230" s="560">
        <v>23</v>
      </c>
      <c r="C230" s="666">
        <v>226.52</v>
      </c>
      <c r="D230" s="281">
        <v>180.58</v>
      </c>
      <c r="E230" s="666">
        <v>425.29</v>
      </c>
      <c r="F230" s="281">
        <v>353.53000000000003</v>
      </c>
      <c r="G230" s="666">
        <v>591.51</v>
      </c>
      <c r="H230" s="281">
        <v>488.26</v>
      </c>
      <c r="I230" s="666">
        <v>674.96</v>
      </c>
      <c r="J230" s="281">
        <v>487.46000000000004</v>
      </c>
      <c r="K230" s="666">
        <v>613.39</v>
      </c>
      <c r="L230" s="666">
        <v>858.37</v>
      </c>
      <c r="M230" s="281">
        <v>414.23</v>
      </c>
      <c r="N230" s="281">
        <v>408.89</v>
      </c>
      <c r="O230" s="666">
        <v>475.77</v>
      </c>
      <c r="P230" s="666">
        <v>414.23</v>
      </c>
      <c r="Q230" s="281">
        <v>341.47</v>
      </c>
      <c r="R230" s="666">
        <v>390.92</v>
      </c>
    </row>
    <row r="231" spans="1:18" hidden="1">
      <c r="A231" s="381"/>
      <c r="B231" s="560">
        <v>24</v>
      </c>
      <c r="C231" s="666">
        <v>229.82</v>
      </c>
      <c r="D231" s="281">
        <v>187.24</v>
      </c>
      <c r="E231" s="666">
        <v>437.2</v>
      </c>
      <c r="F231" s="281">
        <v>366.84000000000003</v>
      </c>
      <c r="G231" s="666">
        <v>603.33000000000004</v>
      </c>
      <c r="H231" s="281">
        <v>499.72</v>
      </c>
      <c r="I231" s="666">
        <v>684.6</v>
      </c>
      <c r="J231" s="281">
        <v>489.19</v>
      </c>
      <c r="K231" s="666">
        <v>637.22</v>
      </c>
      <c r="L231" s="666">
        <v>883.31000000000006</v>
      </c>
      <c r="M231" s="281">
        <v>422.56</v>
      </c>
      <c r="N231" s="281">
        <v>409.39</v>
      </c>
      <c r="O231" s="666">
        <v>486.48</v>
      </c>
      <c r="P231" s="666">
        <v>422.56</v>
      </c>
      <c r="Q231" s="281">
        <v>352.69</v>
      </c>
      <c r="R231" s="666">
        <v>400.90000000000003</v>
      </c>
    </row>
    <row r="232" spans="1:18" hidden="1">
      <c r="A232" s="381"/>
      <c r="B232" s="560">
        <v>25</v>
      </c>
      <c r="C232" s="666">
        <v>231.24</v>
      </c>
      <c r="D232" s="281">
        <v>193.38</v>
      </c>
      <c r="E232" s="666">
        <v>446.65000000000003</v>
      </c>
      <c r="F232" s="281">
        <v>372.41</v>
      </c>
      <c r="G232" s="666">
        <v>605.80000000000007</v>
      </c>
      <c r="H232" s="281">
        <v>513.69000000000005</v>
      </c>
      <c r="I232" s="666">
        <v>688.48</v>
      </c>
      <c r="J232" s="281">
        <v>492.73</v>
      </c>
      <c r="K232" s="666">
        <v>652.54</v>
      </c>
      <c r="L232" s="666">
        <v>893.93000000000006</v>
      </c>
      <c r="M232" s="281">
        <v>426.24</v>
      </c>
      <c r="N232" s="281">
        <v>415.43</v>
      </c>
      <c r="O232" s="666">
        <v>501.98</v>
      </c>
      <c r="P232" s="666">
        <v>432.24</v>
      </c>
      <c r="Q232" s="281">
        <v>363.44</v>
      </c>
      <c r="R232" s="666">
        <v>403.96000000000004</v>
      </c>
    </row>
    <row r="233" spans="1:18" hidden="1">
      <c r="A233" s="381"/>
      <c r="B233" s="560">
        <v>26</v>
      </c>
      <c r="C233" s="666">
        <v>235.4</v>
      </c>
      <c r="D233" s="281">
        <v>200.57</v>
      </c>
      <c r="E233" s="666">
        <v>456.33</v>
      </c>
      <c r="F233" s="281">
        <v>388.95</v>
      </c>
      <c r="G233" s="666">
        <v>639.79</v>
      </c>
      <c r="H233" s="281">
        <v>535.82000000000005</v>
      </c>
      <c r="I233" s="666">
        <v>702.59</v>
      </c>
      <c r="J233" s="281">
        <v>518.86</v>
      </c>
      <c r="K233" s="666">
        <v>676.87</v>
      </c>
      <c r="L233" s="666">
        <v>920.59</v>
      </c>
      <c r="M233" s="281">
        <v>436.13</v>
      </c>
      <c r="N233" s="281">
        <v>430.55</v>
      </c>
      <c r="O233" s="666">
        <v>516.52</v>
      </c>
      <c r="P233" s="666">
        <v>437.81</v>
      </c>
      <c r="Q233" s="281">
        <v>373.5</v>
      </c>
      <c r="R233" s="666">
        <v>423.5</v>
      </c>
    </row>
    <row r="234" spans="1:18" hidden="1">
      <c r="A234" s="381"/>
      <c r="B234" s="560">
        <v>27</v>
      </c>
      <c r="C234" s="666">
        <v>239.56</v>
      </c>
      <c r="D234" s="281">
        <v>207.16</v>
      </c>
      <c r="E234" s="666">
        <v>468.39</v>
      </c>
      <c r="F234" s="281">
        <v>400.35</v>
      </c>
      <c r="G234" s="666">
        <v>658.2</v>
      </c>
      <c r="H234" s="281">
        <v>543.36</v>
      </c>
      <c r="I234" s="666">
        <v>719.27</v>
      </c>
      <c r="J234" s="281">
        <v>522.95000000000005</v>
      </c>
      <c r="K234" s="666">
        <v>694.7</v>
      </c>
      <c r="L234" s="666">
        <v>958.11</v>
      </c>
      <c r="M234" s="281">
        <v>446.01</v>
      </c>
      <c r="N234" s="281">
        <v>445.53000000000003</v>
      </c>
      <c r="O234" s="666">
        <v>530.88</v>
      </c>
      <c r="P234" s="666">
        <v>452.55</v>
      </c>
      <c r="Q234" s="281">
        <v>382.37</v>
      </c>
      <c r="R234" s="666">
        <v>430.77</v>
      </c>
    </row>
    <row r="235" spans="1:18" hidden="1">
      <c r="A235" s="381"/>
      <c r="B235" s="560">
        <v>28</v>
      </c>
      <c r="C235" s="666">
        <v>247.03</v>
      </c>
      <c r="D235" s="281">
        <v>211.58</v>
      </c>
      <c r="E235" s="666">
        <v>478.77</v>
      </c>
      <c r="F235" s="281">
        <v>410.64</v>
      </c>
      <c r="G235" s="666">
        <v>678.18000000000006</v>
      </c>
      <c r="H235" s="281">
        <v>558.16</v>
      </c>
      <c r="I235" s="666">
        <v>737.2</v>
      </c>
      <c r="J235" s="281">
        <v>551.21</v>
      </c>
      <c r="K235" s="666">
        <v>711.92</v>
      </c>
      <c r="L235" s="666">
        <v>958.61</v>
      </c>
      <c r="M235" s="281">
        <v>449.8</v>
      </c>
      <c r="N235" s="281">
        <v>459.16</v>
      </c>
      <c r="O235" s="666">
        <v>542.5</v>
      </c>
      <c r="P235" s="666">
        <v>465.11</v>
      </c>
      <c r="Q235" s="281">
        <v>392.07</v>
      </c>
      <c r="R235" s="666">
        <v>441.27</v>
      </c>
    </row>
    <row r="236" spans="1:18" hidden="1">
      <c r="A236" s="381"/>
      <c r="B236" s="560">
        <v>29</v>
      </c>
      <c r="C236" s="666">
        <v>247.78</v>
      </c>
      <c r="D236" s="281">
        <v>214.09</v>
      </c>
      <c r="E236" s="666">
        <v>486.46000000000004</v>
      </c>
      <c r="F236" s="281">
        <v>417.85</v>
      </c>
      <c r="G236" s="666">
        <v>695.56000000000006</v>
      </c>
      <c r="H236" s="281">
        <v>573.38</v>
      </c>
      <c r="I236" s="666">
        <v>754.48</v>
      </c>
      <c r="J236" s="281">
        <v>557.78</v>
      </c>
      <c r="K236" s="666">
        <v>726.88</v>
      </c>
      <c r="L236" s="666">
        <v>959.11</v>
      </c>
      <c r="M236" s="281">
        <v>459.52</v>
      </c>
      <c r="N236" s="281">
        <v>460.02</v>
      </c>
      <c r="O236" s="666">
        <v>556.77</v>
      </c>
      <c r="P236" s="666">
        <v>477.36</v>
      </c>
      <c r="Q236" s="281">
        <v>401.53000000000003</v>
      </c>
      <c r="R236" s="666">
        <v>451.8</v>
      </c>
    </row>
    <row r="237" spans="1:18" hidden="1">
      <c r="A237" s="381"/>
      <c r="B237" s="560">
        <v>30</v>
      </c>
      <c r="C237" s="666">
        <v>251.92000000000002</v>
      </c>
      <c r="D237" s="281">
        <v>219.97</v>
      </c>
      <c r="E237" s="666">
        <v>496.77000000000004</v>
      </c>
      <c r="F237" s="281">
        <v>423.42</v>
      </c>
      <c r="G237" s="666">
        <v>716.34</v>
      </c>
      <c r="H237" s="281">
        <v>587.81000000000006</v>
      </c>
      <c r="I237" s="666">
        <v>769.98</v>
      </c>
      <c r="J237" s="281">
        <v>572.26</v>
      </c>
      <c r="K237" s="666">
        <v>736.66</v>
      </c>
      <c r="L237" s="666">
        <v>968.01</v>
      </c>
      <c r="M237" s="281">
        <v>473.76</v>
      </c>
      <c r="N237" s="281">
        <v>461.51</v>
      </c>
      <c r="O237" s="666">
        <v>573.20000000000005</v>
      </c>
      <c r="P237" s="666">
        <v>488.49</v>
      </c>
      <c r="Q237" s="281">
        <v>409.95</v>
      </c>
      <c r="R237" s="666">
        <v>461.72</v>
      </c>
    </row>
    <row r="238" spans="1:18" hidden="1">
      <c r="A238" s="381"/>
      <c r="B238" s="560">
        <v>31</v>
      </c>
      <c r="C238" s="666">
        <v>256.66000000000003</v>
      </c>
      <c r="D238" s="281">
        <v>225.44</v>
      </c>
      <c r="E238" s="666">
        <v>508.04</v>
      </c>
      <c r="F238" s="281">
        <v>437.3</v>
      </c>
      <c r="G238" s="666">
        <v>729.66</v>
      </c>
      <c r="H238" s="281">
        <v>602.59</v>
      </c>
      <c r="I238" s="666">
        <v>788.54</v>
      </c>
      <c r="J238" s="281">
        <v>591.13</v>
      </c>
      <c r="K238" s="666">
        <v>756.96</v>
      </c>
      <c r="L238" s="666">
        <v>987.44</v>
      </c>
      <c r="M238" s="281">
        <v>480.27</v>
      </c>
      <c r="N238" s="281">
        <v>473.09000000000003</v>
      </c>
      <c r="O238" s="666">
        <v>587.84</v>
      </c>
      <c r="P238" s="666">
        <v>498.83</v>
      </c>
      <c r="Q238" s="281">
        <v>418.23</v>
      </c>
      <c r="R238" s="666">
        <v>471.04</v>
      </c>
    </row>
    <row r="239" spans="1:18" hidden="1">
      <c r="A239" s="381"/>
      <c r="B239" s="560">
        <v>32</v>
      </c>
      <c r="C239" s="666">
        <v>259.52</v>
      </c>
      <c r="D239" s="281">
        <v>230.27</v>
      </c>
      <c r="E239" s="666">
        <v>516.54</v>
      </c>
      <c r="F239" s="281">
        <v>451.23</v>
      </c>
      <c r="G239" s="666">
        <v>741.72</v>
      </c>
      <c r="H239" s="281">
        <v>624.55000000000007</v>
      </c>
      <c r="I239" s="666">
        <v>810.84</v>
      </c>
      <c r="J239" s="281">
        <v>593.03</v>
      </c>
      <c r="K239" s="666">
        <v>768.81000000000006</v>
      </c>
      <c r="L239" s="666">
        <v>987.94</v>
      </c>
      <c r="M239" s="281">
        <v>500.92</v>
      </c>
      <c r="N239" s="281">
        <v>487.25</v>
      </c>
      <c r="O239" s="666">
        <v>598.54</v>
      </c>
      <c r="P239" s="666">
        <v>506.17</v>
      </c>
      <c r="Q239" s="281">
        <v>427.35</v>
      </c>
      <c r="R239" s="666">
        <v>480.97</v>
      </c>
    </row>
    <row r="240" spans="1:18" hidden="1">
      <c r="A240" s="381"/>
      <c r="B240" s="560">
        <v>33</v>
      </c>
      <c r="C240" s="666">
        <v>263.31</v>
      </c>
      <c r="D240" s="281">
        <v>232.59</v>
      </c>
      <c r="E240" s="666">
        <v>523.14</v>
      </c>
      <c r="F240" s="281">
        <v>460.48</v>
      </c>
      <c r="G240" s="666">
        <v>753.35</v>
      </c>
      <c r="H240" s="281">
        <v>630.86</v>
      </c>
      <c r="I240" s="666">
        <v>824.13</v>
      </c>
      <c r="J240" s="281">
        <v>608.14</v>
      </c>
      <c r="K240" s="666">
        <v>780.06000000000006</v>
      </c>
      <c r="L240" s="666">
        <v>1010.46</v>
      </c>
      <c r="M240" s="281">
        <v>507.01</v>
      </c>
      <c r="N240" s="281">
        <v>499.64</v>
      </c>
      <c r="O240" s="666">
        <v>611.46</v>
      </c>
      <c r="P240" s="666">
        <v>514.08000000000004</v>
      </c>
      <c r="Q240" s="281">
        <v>438.56</v>
      </c>
      <c r="R240" s="666">
        <v>488.76</v>
      </c>
    </row>
    <row r="241" spans="1:18" hidden="1">
      <c r="A241" s="381"/>
      <c r="B241" s="560">
        <v>34</v>
      </c>
      <c r="C241" s="666">
        <v>270.64999999999998</v>
      </c>
      <c r="D241" s="281">
        <v>236.25</v>
      </c>
      <c r="E241" s="666">
        <v>531.58000000000004</v>
      </c>
      <c r="F241" s="281">
        <v>470.1</v>
      </c>
      <c r="G241" s="666">
        <v>771.36</v>
      </c>
      <c r="H241" s="281">
        <v>647.05000000000007</v>
      </c>
      <c r="I241" s="666">
        <v>836.33</v>
      </c>
      <c r="J241" s="281">
        <v>616.09</v>
      </c>
      <c r="K241" s="666">
        <v>790.11</v>
      </c>
      <c r="L241" s="666">
        <v>1085.9100000000001</v>
      </c>
      <c r="M241" s="281">
        <v>507.89</v>
      </c>
      <c r="N241" s="281">
        <v>503.11</v>
      </c>
      <c r="O241" s="666">
        <v>629.86</v>
      </c>
      <c r="P241" s="666">
        <v>520.9</v>
      </c>
      <c r="Q241" s="281">
        <v>447.42</v>
      </c>
      <c r="R241" s="666">
        <v>498.81</v>
      </c>
    </row>
    <row r="242" spans="1:18" hidden="1">
      <c r="A242" s="381"/>
      <c r="B242" s="560">
        <v>35</v>
      </c>
      <c r="C242" s="666">
        <v>271.39999999999998</v>
      </c>
      <c r="D242" s="281">
        <v>240.71</v>
      </c>
      <c r="E242" s="666">
        <v>541.22</v>
      </c>
      <c r="F242" s="281">
        <v>480.98</v>
      </c>
      <c r="G242" s="666">
        <v>772.99</v>
      </c>
      <c r="H242" s="281">
        <v>671.88</v>
      </c>
      <c r="I242" s="666">
        <v>858.7</v>
      </c>
      <c r="J242" s="281">
        <v>627.70000000000005</v>
      </c>
      <c r="K242" s="666">
        <v>799.53</v>
      </c>
      <c r="L242" s="666">
        <v>1108.02</v>
      </c>
      <c r="M242" s="281">
        <v>520.07000000000005</v>
      </c>
      <c r="N242" s="281">
        <v>518.57000000000005</v>
      </c>
      <c r="O242" s="666">
        <v>647.33000000000004</v>
      </c>
      <c r="P242" s="666">
        <v>528.96</v>
      </c>
      <c r="Q242" s="281">
        <v>454.67</v>
      </c>
      <c r="R242" s="666">
        <v>506.83</v>
      </c>
    </row>
    <row r="243" spans="1:18" hidden="1">
      <c r="A243" s="381"/>
      <c r="B243" s="560">
        <v>36</v>
      </c>
      <c r="C243" s="666">
        <v>274.67</v>
      </c>
      <c r="D243" s="281">
        <v>247.48000000000002</v>
      </c>
      <c r="E243" s="666">
        <v>550.39</v>
      </c>
      <c r="F243" s="281">
        <v>491.04</v>
      </c>
      <c r="G243" s="666">
        <v>786.15</v>
      </c>
      <c r="H243" s="281">
        <v>688.73</v>
      </c>
      <c r="I243" s="666">
        <v>863.33</v>
      </c>
      <c r="J243" s="281">
        <v>645.11</v>
      </c>
      <c r="K243" s="666">
        <v>808.87</v>
      </c>
      <c r="L243" s="666">
        <v>1112.26</v>
      </c>
      <c r="M243" s="281">
        <v>524.27</v>
      </c>
      <c r="N243" s="281">
        <v>533.53</v>
      </c>
      <c r="O243" s="666">
        <v>649.16999999999996</v>
      </c>
      <c r="P243" s="666">
        <v>536.52</v>
      </c>
      <c r="Q243" s="281">
        <v>467.53000000000003</v>
      </c>
      <c r="R243" s="666">
        <v>518.19000000000005</v>
      </c>
    </row>
    <row r="244" spans="1:18" hidden="1">
      <c r="A244" s="381"/>
      <c r="B244" s="560">
        <v>37</v>
      </c>
      <c r="C244" s="666">
        <v>279.62</v>
      </c>
      <c r="D244" s="281">
        <v>252.97</v>
      </c>
      <c r="E244" s="666">
        <v>559.1</v>
      </c>
      <c r="F244" s="281">
        <v>499.49</v>
      </c>
      <c r="G244" s="666">
        <v>799.02</v>
      </c>
      <c r="H244" s="281">
        <v>707.94</v>
      </c>
      <c r="I244" s="666">
        <v>877.62</v>
      </c>
      <c r="J244" s="281">
        <v>657.2</v>
      </c>
      <c r="K244" s="666">
        <v>817.86</v>
      </c>
      <c r="L244" s="666">
        <v>1128.02</v>
      </c>
      <c r="M244" s="281">
        <v>538.58000000000004</v>
      </c>
      <c r="N244" s="281">
        <v>542.08000000000004</v>
      </c>
      <c r="O244" s="666">
        <v>666.58</v>
      </c>
      <c r="P244" s="666">
        <v>546.82000000000005</v>
      </c>
      <c r="Q244" s="281">
        <v>476.63</v>
      </c>
      <c r="R244" s="666">
        <v>528.22</v>
      </c>
    </row>
    <row r="245" spans="1:18" hidden="1">
      <c r="A245" s="381"/>
      <c r="B245" s="560">
        <v>38</v>
      </c>
      <c r="C245" s="666">
        <v>282.26</v>
      </c>
      <c r="D245" s="281">
        <v>257.39</v>
      </c>
      <c r="E245" s="666">
        <v>567.6</v>
      </c>
      <c r="F245" s="281">
        <v>511.22</v>
      </c>
      <c r="G245" s="666">
        <v>804.93000000000006</v>
      </c>
      <c r="H245" s="281">
        <v>716.23</v>
      </c>
      <c r="I245" s="666">
        <v>891.28</v>
      </c>
      <c r="J245" s="281">
        <v>675.1</v>
      </c>
      <c r="K245" s="666">
        <v>828.16</v>
      </c>
      <c r="L245" s="666">
        <v>1140.58</v>
      </c>
      <c r="M245" s="281">
        <v>547.85</v>
      </c>
      <c r="N245" s="281">
        <v>563.86</v>
      </c>
      <c r="O245" s="666">
        <v>673.38</v>
      </c>
      <c r="P245" s="666">
        <v>555.08000000000004</v>
      </c>
      <c r="Q245" s="281">
        <v>484.34000000000003</v>
      </c>
      <c r="R245" s="666">
        <v>536.96</v>
      </c>
    </row>
    <row r="246" spans="1:18" hidden="1">
      <c r="A246" s="381"/>
      <c r="B246" s="560">
        <v>39</v>
      </c>
      <c r="C246" s="666">
        <v>289.14</v>
      </c>
      <c r="D246" s="281">
        <v>263.57</v>
      </c>
      <c r="E246" s="666">
        <v>576.1</v>
      </c>
      <c r="F246" s="281">
        <v>520.88</v>
      </c>
      <c r="G246" s="666">
        <v>821.17000000000007</v>
      </c>
      <c r="H246" s="281">
        <v>721.1</v>
      </c>
      <c r="I246" s="666">
        <v>904.97</v>
      </c>
      <c r="J246" s="281">
        <v>678.12</v>
      </c>
      <c r="K246" s="666">
        <v>837.64</v>
      </c>
      <c r="L246" s="666">
        <v>1149.21</v>
      </c>
      <c r="M246" s="281">
        <v>559.33000000000004</v>
      </c>
      <c r="N246" s="281">
        <v>574.45000000000005</v>
      </c>
      <c r="O246" s="666">
        <v>689.37</v>
      </c>
      <c r="P246" s="666">
        <v>563.05000000000007</v>
      </c>
      <c r="Q246" s="281">
        <v>492.65000000000003</v>
      </c>
      <c r="R246" s="666">
        <v>546.18000000000006</v>
      </c>
    </row>
    <row r="247" spans="1:18" hidden="1">
      <c r="A247" s="381"/>
      <c r="B247" s="560">
        <v>40</v>
      </c>
      <c r="C247" s="666">
        <v>289.84000000000003</v>
      </c>
      <c r="D247" s="281">
        <v>265.60000000000002</v>
      </c>
      <c r="E247" s="666">
        <v>584.6</v>
      </c>
      <c r="F247" s="281">
        <v>530.12</v>
      </c>
      <c r="G247" s="666">
        <v>837.45</v>
      </c>
      <c r="H247" s="281">
        <v>754.08</v>
      </c>
      <c r="I247" s="666">
        <v>918.42000000000007</v>
      </c>
      <c r="J247" s="281">
        <v>689.75</v>
      </c>
      <c r="K247" s="666">
        <v>846.91</v>
      </c>
      <c r="L247" s="666">
        <v>1157.7</v>
      </c>
      <c r="M247" s="281">
        <v>560.99</v>
      </c>
      <c r="N247" s="281">
        <v>574.95000000000005</v>
      </c>
      <c r="O247" s="666">
        <v>695.91</v>
      </c>
      <c r="P247" s="666">
        <v>572.56000000000006</v>
      </c>
      <c r="Q247" s="281">
        <v>501.29</v>
      </c>
      <c r="R247" s="666">
        <v>555.64</v>
      </c>
    </row>
    <row r="248" spans="1:18" hidden="1">
      <c r="A248" s="381"/>
      <c r="B248" s="560">
        <v>41</v>
      </c>
      <c r="C248" s="666">
        <v>293.97000000000003</v>
      </c>
      <c r="D248" s="281">
        <v>270.02</v>
      </c>
      <c r="E248" s="666">
        <v>592.07000000000005</v>
      </c>
      <c r="F248" s="281">
        <v>539</v>
      </c>
      <c r="G248" s="666">
        <v>856.02</v>
      </c>
      <c r="H248" s="281">
        <v>765.4</v>
      </c>
      <c r="I248" s="666">
        <v>939.99</v>
      </c>
      <c r="J248" s="281">
        <v>706.47</v>
      </c>
      <c r="K248" s="666">
        <v>859.94</v>
      </c>
      <c r="L248" s="666">
        <v>1177.0899999999999</v>
      </c>
      <c r="M248" s="281">
        <v>570.91999999999996</v>
      </c>
      <c r="N248" s="281">
        <v>594.31000000000006</v>
      </c>
      <c r="O248" s="666">
        <v>709.12</v>
      </c>
      <c r="P248" s="666">
        <v>580.26</v>
      </c>
      <c r="Q248" s="281">
        <v>511.46000000000004</v>
      </c>
      <c r="R248" s="666">
        <v>564.71</v>
      </c>
    </row>
    <row r="249" spans="1:18" hidden="1">
      <c r="A249" s="381"/>
      <c r="B249" s="560">
        <v>42</v>
      </c>
      <c r="C249" s="666">
        <v>303.8</v>
      </c>
      <c r="D249" s="281">
        <v>274.8</v>
      </c>
      <c r="E249" s="666">
        <v>598.41999999999996</v>
      </c>
      <c r="F249" s="281">
        <v>545.47</v>
      </c>
      <c r="G249" s="666">
        <v>867.29</v>
      </c>
      <c r="H249" s="281">
        <v>768.36</v>
      </c>
      <c r="I249" s="666">
        <v>958.94</v>
      </c>
      <c r="J249" s="281">
        <v>719.61</v>
      </c>
      <c r="K249" s="666">
        <v>863.34</v>
      </c>
      <c r="L249" s="666">
        <v>1197.6200000000001</v>
      </c>
      <c r="M249" s="281">
        <v>586.4</v>
      </c>
      <c r="N249" s="281">
        <v>604.74</v>
      </c>
      <c r="O249" s="666">
        <v>720.21</v>
      </c>
      <c r="P249" s="666">
        <v>586.4</v>
      </c>
      <c r="Q249" s="281">
        <v>521.14</v>
      </c>
      <c r="R249" s="666">
        <v>574.18000000000006</v>
      </c>
    </row>
    <row r="250" spans="1:18" hidden="1">
      <c r="A250" s="381"/>
      <c r="B250" s="560">
        <v>43</v>
      </c>
      <c r="C250" s="666">
        <v>305.98</v>
      </c>
      <c r="D250" s="281">
        <v>279.94</v>
      </c>
      <c r="E250" s="666">
        <v>606.93000000000006</v>
      </c>
      <c r="F250" s="281">
        <v>558</v>
      </c>
      <c r="G250" s="666">
        <v>875.08</v>
      </c>
      <c r="H250" s="281">
        <v>780.34</v>
      </c>
      <c r="I250" s="666">
        <v>969.31000000000006</v>
      </c>
      <c r="J250" s="281">
        <v>723.29</v>
      </c>
      <c r="K250" s="666">
        <v>875.7</v>
      </c>
      <c r="L250" s="666">
        <v>1217.8</v>
      </c>
      <c r="M250" s="281">
        <v>606.98</v>
      </c>
      <c r="N250" s="281">
        <v>605.24</v>
      </c>
      <c r="O250" s="666">
        <v>732.77</v>
      </c>
      <c r="P250" s="666">
        <v>606.98</v>
      </c>
      <c r="Q250" s="281">
        <v>529.44000000000005</v>
      </c>
      <c r="R250" s="666">
        <v>583.62</v>
      </c>
    </row>
    <row r="251" spans="1:18" hidden="1">
      <c r="A251" s="381"/>
      <c r="B251" s="560">
        <v>44</v>
      </c>
      <c r="C251" s="666">
        <v>306.54000000000002</v>
      </c>
      <c r="D251" s="281">
        <v>283.61</v>
      </c>
      <c r="E251" s="666">
        <v>619.13</v>
      </c>
      <c r="F251" s="281">
        <v>568.24</v>
      </c>
      <c r="G251" s="666">
        <v>885.73</v>
      </c>
      <c r="H251" s="281">
        <v>793.17000000000007</v>
      </c>
      <c r="I251" s="666">
        <v>975.38</v>
      </c>
      <c r="J251" s="281">
        <v>724.44</v>
      </c>
      <c r="K251" s="666">
        <v>884.79</v>
      </c>
      <c r="L251" s="666">
        <v>1240.96</v>
      </c>
      <c r="M251" s="281">
        <v>617.57000000000005</v>
      </c>
      <c r="N251" s="281">
        <v>605.74</v>
      </c>
      <c r="O251" s="666">
        <v>747.26</v>
      </c>
      <c r="P251" s="666">
        <v>617.57000000000005</v>
      </c>
      <c r="Q251" s="281">
        <v>537.51</v>
      </c>
      <c r="R251" s="666">
        <v>584.12</v>
      </c>
    </row>
    <row r="252" spans="1:18" hidden="1">
      <c r="A252" s="381"/>
      <c r="B252" s="560">
        <v>45</v>
      </c>
      <c r="C252" s="666">
        <v>310.42</v>
      </c>
      <c r="D252" s="281">
        <v>286.74</v>
      </c>
      <c r="E252" s="666">
        <v>621.76</v>
      </c>
      <c r="F252" s="281">
        <v>574.03</v>
      </c>
      <c r="G252" s="666">
        <v>893.16</v>
      </c>
      <c r="H252" s="281">
        <v>794.69</v>
      </c>
      <c r="I252" s="666">
        <v>987.32</v>
      </c>
      <c r="J252" s="281">
        <v>747.01</v>
      </c>
      <c r="K252" s="666">
        <v>893.9</v>
      </c>
      <c r="L252" s="666">
        <v>1272.19</v>
      </c>
      <c r="M252" s="281">
        <v>618.81000000000006</v>
      </c>
      <c r="N252" s="281">
        <v>609.64</v>
      </c>
      <c r="O252" s="666">
        <v>763.66</v>
      </c>
      <c r="P252" s="666">
        <v>618.81000000000006</v>
      </c>
      <c r="Q252" s="281">
        <v>546.04</v>
      </c>
      <c r="R252" s="666">
        <v>601.47</v>
      </c>
    </row>
    <row r="253" spans="1:18" hidden="1">
      <c r="A253" s="381"/>
      <c r="B253" s="560">
        <v>46</v>
      </c>
      <c r="C253" s="666">
        <v>314.54000000000002</v>
      </c>
      <c r="D253" s="281">
        <v>291.88</v>
      </c>
      <c r="E253" s="666">
        <v>635.16999999999996</v>
      </c>
      <c r="F253" s="281">
        <v>578.24</v>
      </c>
      <c r="G253" s="666">
        <v>900.25</v>
      </c>
      <c r="H253" s="281">
        <v>824.81000000000006</v>
      </c>
      <c r="I253" s="666">
        <v>1008.11</v>
      </c>
      <c r="J253" s="281">
        <v>768.72</v>
      </c>
      <c r="K253" s="666">
        <v>906.66</v>
      </c>
      <c r="L253" s="666">
        <v>1282.42</v>
      </c>
      <c r="M253" s="281">
        <v>641.29</v>
      </c>
      <c r="N253" s="281">
        <v>616.75</v>
      </c>
      <c r="O253" s="666">
        <v>773.44</v>
      </c>
      <c r="P253" s="666">
        <v>641.29</v>
      </c>
      <c r="Q253" s="281">
        <v>550.54</v>
      </c>
      <c r="R253" s="666">
        <v>609.51</v>
      </c>
    </row>
    <row r="254" spans="1:18" hidden="1">
      <c r="A254" s="381"/>
      <c r="B254" s="560">
        <v>47</v>
      </c>
      <c r="C254" s="666">
        <v>319.27</v>
      </c>
      <c r="D254" s="281">
        <v>297.67</v>
      </c>
      <c r="E254" s="666">
        <v>640.59</v>
      </c>
      <c r="F254" s="281">
        <v>589.84</v>
      </c>
      <c r="G254" s="666">
        <v>908.84</v>
      </c>
      <c r="H254" s="281">
        <v>842.71</v>
      </c>
      <c r="I254" s="666">
        <v>1022.32</v>
      </c>
      <c r="J254" s="281">
        <v>770.91</v>
      </c>
      <c r="K254" s="666">
        <v>914.43000000000006</v>
      </c>
      <c r="L254" s="666">
        <v>1301.8800000000001</v>
      </c>
      <c r="M254" s="281">
        <v>645.85</v>
      </c>
      <c r="N254" s="281">
        <v>630.04</v>
      </c>
      <c r="O254" s="666">
        <v>783.34</v>
      </c>
      <c r="P254" s="666">
        <v>645.85</v>
      </c>
      <c r="Q254" s="281">
        <v>559.39</v>
      </c>
      <c r="R254" s="666">
        <v>618.12</v>
      </c>
    </row>
    <row r="255" spans="1:18" hidden="1">
      <c r="A255" s="381"/>
      <c r="B255" s="560">
        <v>48</v>
      </c>
      <c r="C255" s="666">
        <v>327.25</v>
      </c>
      <c r="D255" s="281">
        <v>302.64</v>
      </c>
      <c r="E255" s="666">
        <v>648.20000000000005</v>
      </c>
      <c r="F255" s="281">
        <v>607.93000000000006</v>
      </c>
      <c r="G255" s="666">
        <v>909.73</v>
      </c>
      <c r="H255" s="281">
        <v>844.52</v>
      </c>
      <c r="I255" s="666">
        <v>1037.9000000000001</v>
      </c>
      <c r="J255" s="281">
        <v>782.72</v>
      </c>
      <c r="K255" s="666">
        <v>923.89</v>
      </c>
      <c r="L255" s="666">
        <v>1319.29</v>
      </c>
      <c r="M255" s="281">
        <v>646.41999999999996</v>
      </c>
      <c r="N255" s="281">
        <v>643.32000000000005</v>
      </c>
      <c r="O255" s="666">
        <v>798.33</v>
      </c>
      <c r="P255" s="666">
        <v>646.41999999999996</v>
      </c>
      <c r="Q255" s="281">
        <v>574.78</v>
      </c>
      <c r="R255" s="666">
        <v>628.06000000000006</v>
      </c>
    </row>
    <row r="256" spans="1:18" hidden="1">
      <c r="A256" s="381"/>
      <c r="B256" s="560">
        <v>49</v>
      </c>
      <c r="C256" s="666">
        <v>328.06</v>
      </c>
      <c r="D256" s="281">
        <v>308.42</v>
      </c>
      <c r="E256" s="666">
        <v>654.27</v>
      </c>
      <c r="F256" s="281">
        <v>612.02</v>
      </c>
      <c r="G256" s="666">
        <v>915.96</v>
      </c>
      <c r="H256" s="281">
        <v>852.82</v>
      </c>
      <c r="I256" s="666">
        <v>1049.3499999999999</v>
      </c>
      <c r="J256" s="281">
        <v>794.07</v>
      </c>
      <c r="K256" s="666">
        <v>933.12</v>
      </c>
      <c r="L256" s="666">
        <v>1332.2</v>
      </c>
      <c r="M256" s="281">
        <v>656.79</v>
      </c>
      <c r="N256" s="281">
        <v>643.87</v>
      </c>
      <c r="O256" s="666">
        <v>807.21</v>
      </c>
      <c r="P256" s="666">
        <v>656.79</v>
      </c>
      <c r="Q256" s="281">
        <v>582.34</v>
      </c>
      <c r="R256" s="666">
        <v>635.73</v>
      </c>
    </row>
    <row r="257" spans="1:18" hidden="1">
      <c r="A257" s="381"/>
      <c r="B257" s="560">
        <v>50</v>
      </c>
      <c r="C257" s="666">
        <v>332.77</v>
      </c>
      <c r="D257" s="281">
        <v>313.43</v>
      </c>
      <c r="E257" s="666">
        <v>658.85</v>
      </c>
      <c r="F257" s="281">
        <v>612.52</v>
      </c>
      <c r="G257" s="666">
        <v>923.79</v>
      </c>
      <c r="H257" s="281">
        <v>884.01</v>
      </c>
      <c r="I257" s="666">
        <v>1058.9000000000001</v>
      </c>
      <c r="J257" s="281">
        <v>821.77</v>
      </c>
      <c r="K257" s="666">
        <v>946.25</v>
      </c>
      <c r="L257" s="666">
        <v>1364.67</v>
      </c>
      <c r="M257" s="281">
        <v>666.52</v>
      </c>
      <c r="N257" s="281">
        <v>650.64</v>
      </c>
      <c r="O257" s="666">
        <v>815.93000000000006</v>
      </c>
      <c r="P257" s="666">
        <v>666.52</v>
      </c>
      <c r="Q257" s="281">
        <v>582.84</v>
      </c>
      <c r="R257" s="666">
        <v>645.43000000000006</v>
      </c>
    </row>
    <row r="258" spans="1:18" hidden="1">
      <c r="A258" s="381"/>
      <c r="B258" s="560">
        <v>52</v>
      </c>
      <c r="C258" s="666">
        <v>341.06</v>
      </c>
      <c r="D258" s="281">
        <v>325.42</v>
      </c>
      <c r="E258" s="666">
        <v>678.64</v>
      </c>
      <c r="F258" s="281">
        <v>639.85</v>
      </c>
      <c r="G258" s="666">
        <v>941.07</v>
      </c>
      <c r="H258" s="281">
        <v>911.92000000000007</v>
      </c>
      <c r="I258" s="666">
        <v>1071.29</v>
      </c>
      <c r="J258" s="281">
        <v>835.57</v>
      </c>
      <c r="K258" s="666">
        <v>968.80000000000007</v>
      </c>
      <c r="L258" s="666">
        <v>1370.75</v>
      </c>
      <c r="M258" s="281">
        <v>687.56000000000006</v>
      </c>
      <c r="N258" s="281">
        <v>671.54</v>
      </c>
      <c r="O258" s="666">
        <v>858.35</v>
      </c>
      <c r="P258" s="666">
        <v>687.56000000000006</v>
      </c>
      <c r="Q258" s="281">
        <v>607.38</v>
      </c>
      <c r="R258" s="666">
        <v>659.24</v>
      </c>
    </row>
    <row r="259" spans="1:18" hidden="1">
      <c r="A259" s="381"/>
      <c r="B259" s="560">
        <v>54</v>
      </c>
      <c r="C259" s="666">
        <v>348.15000000000003</v>
      </c>
      <c r="D259" s="281">
        <v>335.22</v>
      </c>
      <c r="E259" s="666">
        <v>686.64</v>
      </c>
      <c r="F259" s="281">
        <v>660.97</v>
      </c>
      <c r="G259" s="666">
        <v>975.1</v>
      </c>
      <c r="H259" s="281">
        <v>925.5</v>
      </c>
      <c r="I259" s="666">
        <v>1081.8700000000001</v>
      </c>
      <c r="J259" s="281">
        <v>836.67000000000007</v>
      </c>
      <c r="K259" s="666">
        <v>988.43000000000006</v>
      </c>
      <c r="L259" s="666">
        <v>1383.99</v>
      </c>
      <c r="M259" s="281">
        <v>716.17</v>
      </c>
      <c r="N259" s="281">
        <v>702.01</v>
      </c>
      <c r="O259" s="666">
        <v>890.42000000000007</v>
      </c>
      <c r="P259" s="666">
        <v>716.17</v>
      </c>
      <c r="Q259" s="281">
        <v>625.70000000000005</v>
      </c>
      <c r="R259" s="666">
        <v>677.43000000000006</v>
      </c>
    </row>
    <row r="260" spans="1:18" hidden="1">
      <c r="A260" s="381"/>
      <c r="B260" s="560">
        <v>56</v>
      </c>
      <c r="C260" s="666">
        <v>356.03000000000003</v>
      </c>
      <c r="D260" s="281">
        <v>347.68</v>
      </c>
      <c r="E260" s="666">
        <v>701.51</v>
      </c>
      <c r="F260" s="281">
        <v>675.83</v>
      </c>
      <c r="G260" s="666">
        <v>991.19</v>
      </c>
      <c r="H260" s="281">
        <v>964.08</v>
      </c>
      <c r="I260" s="666">
        <v>1090.96</v>
      </c>
      <c r="J260" s="281">
        <v>868.1</v>
      </c>
      <c r="K260" s="666">
        <v>993.89</v>
      </c>
      <c r="L260" s="666">
        <v>1421.39</v>
      </c>
      <c r="M260" s="281">
        <v>733.76</v>
      </c>
      <c r="N260" s="281">
        <v>719.75</v>
      </c>
      <c r="O260" s="666">
        <v>918.01</v>
      </c>
      <c r="P260" s="666">
        <v>733.76</v>
      </c>
      <c r="Q260" s="281">
        <v>642.64</v>
      </c>
      <c r="R260" s="666">
        <v>695.5</v>
      </c>
    </row>
    <row r="261" spans="1:18" hidden="1">
      <c r="A261" s="381"/>
      <c r="B261" s="560">
        <v>58</v>
      </c>
      <c r="C261" s="666">
        <v>363.92</v>
      </c>
      <c r="D261" s="281">
        <v>358.95</v>
      </c>
      <c r="E261" s="666">
        <v>716.38</v>
      </c>
      <c r="F261" s="281">
        <v>692.06000000000006</v>
      </c>
      <c r="G261" s="666">
        <v>999.07</v>
      </c>
      <c r="H261" s="281">
        <v>1002.66</v>
      </c>
      <c r="I261" s="666">
        <v>1123.25</v>
      </c>
      <c r="J261" s="281">
        <v>899.51</v>
      </c>
      <c r="K261" s="666">
        <v>1004.38</v>
      </c>
      <c r="L261" s="666">
        <v>1458.8500000000001</v>
      </c>
      <c r="M261" s="281">
        <v>751.37</v>
      </c>
      <c r="N261" s="281">
        <v>740.92</v>
      </c>
      <c r="O261" s="666">
        <v>942.33</v>
      </c>
      <c r="P261" s="666">
        <v>751.37</v>
      </c>
      <c r="Q261" s="281">
        <v>658.87</v>
      </c>
      <c r="R261" s="666">
        <v>713.71</v>
      </c>
    </row>
    <row r="262" spans="1:18" hidden="1">
      <c r="A262" s="381"/>
      <c r="B262" s="560">
        <v>60</v>
      </c>
      <c r="C262" s="666">
        <v>375.19</v>
      </c>
      <c r="D262" s="281">
        <v>370.77</v>
      </c>
      <c r="E262" s="666">
        <v>736.28</v>
      </c>
      <c r="F262" s="281">
        <v>715.37</v>
      </c>
      <c r="G262" s="666">
        <v>1022.26</v>
      </c>
      <c r="H262" s="281">
        <v>1037.22</v>
      </c>
      <c r="I262" s="666">
        <v>1134.1500000000001</v>
      </c>
      <c r="J262" s="281">
        <v>925.26</v>
      </c>
      <c r="K262" s="666">
        <v>1030.93</v>
      </c>
      <c r="L262" s="666">
        <v>1617.22</v>
      </c>
      <c r="M262" s="281">
        <v>777.99</v>
      </c>
      <c r="N262" s="281">
        <v>753.39</v>
      </c>
      <c r="O262" s="666">
        <v>974.66</v>
      </c>
      <c r="P262" s="666">
        <v>777.99</v>
      </c>
      <c r="Q262" s="281">
        <v>675.82</v>
      </c>
      <c r="R262" s="666">
        <v>731.43000000000006</v>
      </c>
    </row>
    <row r="263" spans="1:18" hidden="1">
      <c r="A263" s="381"/>
      <c r="B263" s="560">
        <v>62</v>
      </c>
      <c r="C263" s="666">
        <v>384.26</v>
      </c>
      <c r="D263" s="281">
        <v>382.61</v>
      </c>
      <c r="E263" s="666">
        <v>755.89</v>
      </c>
      <c r="F263" s="281">
        <v>727.98</v>
      </c>
      <c r="G263" s="666">
        <v>1040.55</v>
      </c>
      <c r="H263" s="281">
        <v>1066.6100000000001</v>
      </c>
      <c r="I263" s="666">
        <v>1157.96</v>
      </c>
      <c r="J263" s="281">
        <v>950.84</v>
      </c>
      <c r="K263" s="666">
        <v>1065.93</v>
      </c>
      <c r="L263" s="666">
        <v>1638.03</v>
      </c>
      <c r="M263" s="281">
        <v>787.14</v>
      </c>
      <c r="N263" s="281">
        <v>791.11</v>
      </c>
      <c r="O263" s="666">
        <v>999.26</v>
      </c>
      <c r="P263" s="666">
        <v>787.14</v>
      </c>
      <c r="Q263" s="281">
        <v>688.51</v>
      </c>
      <c r="R263" s="666">
        <v>748.88</v>
      </c>
    </row>
    <row r="264" spans="1:18" hidden="1">
      <c r="A264" s="381"/>
      <c r="B264" s="560">
        <v>64</v>
      </c>
      <c r="C264" s="666">
        <v>393.25</v>
      </c>
      <c r="D264" s="281">
        <v>394.40000000000003</v>
      </c>
      <c r="E264" s="666">
        <v>766.84</v>
      </c>
      <c r="F264" s="281">
        <v>752.89</v>
      </c>
      <c r="G264" s="666">
        <v>1066.23</v>
      </c>
      <c r="H264" s="281">
        <v>1100.5899999999999</v>
      </c>
      <c r="I264" s="666">
        <v>1170.06</v>
      </c>
      <c r="J264" s="281">
        <v>980.49</v>
      </c>
      <c r="K264" s="666">
        <v>1080.43</v>
      </c>
      <c r="L264" s="666">
        <v>1710.6100000000001</v>
      </c>
      <c r="M264" s="281">
        <v>823.87</v>
      </c>
      <c r="N264" s="281">
        <v>808.23</v>
      </c>
      <c r="O264" s="666">
        <v>1015.39</v>
      </c>
      <c r="P264" s="666">
        <v>823.87</v>
      </c>
      <c r="Q264" s="281">
        <v>706.98</v>
      </c>
      <c r="R264" s="666">
        <v>761.38</v>
      </c>
    </row>
    <row r="265" spans="1:18" hidden="1">
      <c r="A265" s="381"/>
      <c r="B265" s="560">
        <v>66</v>
      </c>
      <c r="C265" s="666">
        <v>401.48</v>
      </c>
      <c r="D265" s="281">
        <v>405.13</v>
      </c>
      <c r="E265" s="666">
        <v>788.17000000000007</v>
      </c>
      <c r="F265" s="281">
        <v>769.27</v>
      </c>
      <c r="G265" s="666">
        <v>1091.05</v>
      </c>
      <c r="H265" s="281">
        <v>1129.8600000000001</v>
      </c>
      <c r="I265" s="666">
        <v>1181.2</v>
      </c>
      <c r="J265" s="281">
        <v>1002.59</v>
      </c>
      <c r="K265" s="666">
        <v>1095.29</v>
      </c>
      <c r="L265" s="666">
        <v>1714.02</v>
      </c>
      <c r="M265" s="281">
        <v>856.9</v>
      </c>
      <c r="N265" s="281">
        <v>837.07</v>
      </c>
      <c r="O265" s="666">
        <v>1035.04</v>
      </c>
      <c r="P265" s="666">
        <v>856.9</v>
      </c>
      <c r="Q265" s="281">
        <v>721.36</v>
      </c>
      <c r="R265" s="666">
        <v>773.84</v>
      </c>
    </row>
    <row r="266" spans="1:18" hidden="1">
      <c r="A266" s="381"/>
      <c r="B266" s="560">
        <v>68</v>
      </c>
      <c r="C266" s="666">
        <v>416.96000000000004</v>
      </c>
      <c r="D266" s="281">
        <v>417.66</v>
      </c>
      <c r="E266" s="666">
        <v>796.02</v>
      </c>
      <c r="F266" s="281">
        <v>784.57</v>
      </c>
      <c r="G266" s="666">
        <v>1121.54</v>
      </c>
      <c r="H266" s="281">
        <v>1130.45</v>
      </c>
      <c r="I266" s="666">
        <v>1194.6400000000001</v>
      </c>
      <c r="J266" s="281">
        <v>1012.2</v>
      </c>
      <c r="K266" s="666">
        <v>1118.1300000000001</v>
      </c>
      <c r="L266" s="666">
        <v>1714.52</v>
      </c>
      <c r="M266" s="281">
        <v>862.18000000000006</v>
      </c>
      <c r="N266" s="281">
        <v>847.53</v>
      </c>
      <c r="O266" s="666">
        <v>1066.21</v>
      </c>
      <c r="P266" s="666">
        <v>862.18000000000006</v>
      </c>
      <c r="Q266" s="281">
        <v>738.54</v>
      </c>
      <c r="R266" s="666">
        <v>790.73</v>
      </c>
    </row>
    <row r="267" spans="1:18" hidden="1">
      <c r="A267" s="381"/>
      <c r="B267" s="560">
        <v>70</v>
      </c>
      <c r="C267" s="666">
        <v>425.99</v>
      </c>
      <c r="D267" s="281">
        <v>429.26</v>
      </c>
      <c r="E267" s="666">
        <v>811.93000000000006</v>
      </c>
      <c r="F267" s="281">
        <v>802.21</v>
      </c>
      <c r="G267" s="666">
        <v>1132.8399999999999</v>
      </c>
      <c r="H267" s="281">
        <v>1131.47</v>
      </c>
      <c r="I267" s="666">
        <v>1206.49</v>
      </c>
      <c r="J267" s="281">
        <v>1054.57</v>
      </c>
      <c r="K267" s="666">
        <v>1129.33</v>
      </c>
      <c r="L267" s="666">
        <v>1715.02</v>
      </c>
      <c r="M267" s="281">
        <v>896.5</v>
      </c>
      <c r="N267" s="281">
        <v>874.22</v>
      </c>
      <c r="O267" s="666">
        <v>1094.7</v>
      </c>
      <c r="P267" s="666">
        <v>896.5</v>
      </c>
      <c r="Q267" s="281">
        <v>755.84</v>
      </c>
      <c r="R267" s="666">
        <v>822.63</v>
      </c>
    </row>
    <row r="268" spans="1:18" hidden="1">
      <c r="A268" s="381"/>
      <c r="B268" s="560">
        <v>72</v>
      </c>
      <c r="C268" s="666">
        <v>435.90000000000003</v>
      </c>
      <c r="D268" s="281">
        <v>439.45</v>
      </c>
      <c r="E268" s="666">
        <v>829.58</v>
      </c>
      <c r="F268" s="281">
        <v>802.71</v>
      </c>
      <c r="G268" s="666">
        <v>1164.44</v>
      </c>
      <c r="H268" s="281">
        <v>1208.19</v>
      </c>
      <c r="I268" s="666">
        <v>1218.45</v>
      </c>
      <c r="J268" s="281">
        <v>1078.3800000000001</v>
      </c>
      <c r="K268" s="666">
        <v>1136.06</v>
      </c>
      <c r="L268" s="666">
        <v>1742.78</v>
      </c>
      <c r="M268" s="281">
        <v>908.82</v>
      </c>
      <c r="N268" s="281">
        <v>891.23</v>
      </c>
      <c r="O268" s="666">
        <v>1099.1300000000001</v>
      </c>
      <c r="P268" s="666">
        <v>908.82</v>
      </c>
      <c r="Q268" s="281">
        <v>756.34</v>
      </c>
      <c r="R268" s="666">
        <v>846.26</v>
      </c>
    </row>
    <row r="269" spans="1:18" hidden="1">
      <c r="A269" s="381"/>
      <c r="B269" s="560">
        <v>74</v>
      </c>
      <c r="C269" s="666">
        <v>438.90000000000003</v>
      </c>
      <c r="D269" s="281">
        <v>449.45</v>
      </c>
      <c r="E269" s="666">
        <v>846.43000000000006</v>
      </c>
      <c r="F269" s="281">
        <v>837.51</v>
      </c>
      <c r="G269" s="666">
        <v>1170.3399999999999</v>
      </c>
      <c r="H269" s="281">
        <v>1221.3500000000001</v>
      </c>
      <c r="I269" s="666">
        <v>1231.81</v>
      </c>
      <c r="J269" s="281">
        <v>1083.21</v>
      </c>
      <c r="K269" s="666">
        <v>1151.92</v>
      </c>
      <c r="L269" s="666">
        <v>1781.6200000000001</v>
      </c>
      <c r="M269" s="281">
        <v>919.99</v>
      </c>
      <c r="N269" s="281">
        <v>904.26</v>
      </c>
      <c r="O269" s="666">
        <v>1124.5899999999999</v>
      </c>
      <c r="P269" s="666">
        <v>919.99</v>
      </c>
      <c r="Q269" s="281">
        <v>789.71</v>
      </c>
      <c r="R269" s="666">
        <v>869.61</v>
      </c>
    </row>
    <row r="270" spans="1:18" hidden="1">
      <c r="A270" s="381"/>
      <c r="B270" s="560">
        <v>76</v>
      </c>
      <c r="C270" s="666">
        <v>445.90000000000003</v>
      </c>
      <c r="D270" s="281">
        <v>461.62</v>
      </c>
      <c r="E270" s="666">
        <v>862.23</v>
      </c>
      <c r="F270" s="281">
        <v>838.01</v>
      </c>
      <c r="G270" s="666">
        <v>1171.21</v>
      </c>
      <c r="H270" s="281">
        <v>1234.07</v>
      </c>
      <c r="I270" s="666">
        <v>1243.96</v>
      </c>
      <c r="J270" s="281">
        <v>1083.79</v>
      </c>
      <c r="K270" s="666">
        <v>1152.56</v>
      </c>
      <c r="L270" s="666">
        <v>1784.23</v>
      </c>
      <c r="M270" s="281">
        <v>966.66</v>
      </c>
      <c r="N270" s="281">
        <v>928.81000000000006</v>
      </c>
      <c r="O270" s="666">
        <v>1154.32</v>
      </c>
      <c r="P270" s="666">
        <v>966.66</v>
      </c>
      <c r="Q270" s="281">
        <v>790.21</v>
      </c>
      <c r="R270" s="666">
        <v>878.15</v>
      </c>
    </row>
    <row r="271" spans="1:18" hidden="1">
      <c r="A271" s="381"/>
      <c r="B271" s="560">
        <v>78</v>
      </c>
      <c r="C271" s="666">
        <v>456.14</v>
      </c>
      <c r="D271" s="281">
        <v>472.56</v>
      </c>
      <c r="E271" s="666">
        <v>873.5</v>
      </c>
      <c r="F271" s="281">
        <v>858.85</v>
      </c>
      <c r="G271" s="666">
        <v>1194.01</v>
      </c>
      <c r="H271" s="281">
        <v>1266.6200000000001</v>
      </c>
      <c r="I271" s="666">
        <v>1256.49</v>
      </c>
      <c r="J271" s="281">
        <v>1084.3600000000001</v>
      </c>
      <c r="K271" s="666">
        <v>1173.82</v>
      </c>
      <c r="L271" s="666">
        <v>1842.24</v>
      </c>
      <c r="M271" s="281">
        <v>988.93000000000006</v>
      </c>
      <c r="N271" s="281">
        <v>945.88</v>
      </c>
      <c r="O271" s="666">
        <v>1179.81</v>
      </c>
      <c r="P271" s="666">
        <v>988.93000000000006</v>
      </c>
      <c r="Q271" s="281">
        <v>807.61</v>
      </c>
      <c r="R271" s="666">
        <v>885.37</v>
      </c>
    </row>
    <row r="272" spans="1:18" hidden="1">
      <c r="A272" s="381"/>
      <c r="B272" s="560">
        <v>80</v>
      </c>
      <c r="C272" s="666">
        <v>457.42</v>
      </c>
      <c r="D272" s="281">
        <v>482.92</v>
      </c>
      <c r="E272" s="666">
        <v>887</v>
      </c>
      <c r="F272" s="281">
        <v>865.02</v>
      </c>
      <c r="G272" s="666">
        <v>1225.05</v>
      </c>
      <c r="H272" s="281">
        <v>1297.6200000000001</v>
      </c>
      <c r="I272" s="666">
        <v>1268.58</v>
      </c>
      <c r="J272" s="281">
        <v>1087.51</v>
      </c>
      <c r="K272" s="666">
        <v>1195.24</v>
      </c>
      <c r="L272" s="666">
        <v>1897.89</v>
      </c>
      <c r="M272" s="281">
        <v>1010.12</v>
      </c>
      <c r="N272" s="281">
        <v>987.24</v>
      </c>
      <c r="O272" s="666">
        <v>1206.71</v>
      </c>
      <c r="P272" s="666">
        <v>1010.12</v>
      </c>
      <c r="Q272" s="281">
        <v>816.41</v>
      </c>
      <c r="R272" s="666">
        <v>903.91</v>
      </c>
    </row>
    <row r="273" spans="1:18" hidden="1">
      <c r="A273" s="381"/>
      <c r="B273" s="560">
        <v>82</v>
      </c>
      <c r="C273" s="666">
        <v>465.09000000000003</v>
      </c>
      <c r="D273" s="281">
        <v>495.03000000000003</v>
      </c>
      <c r="E273" s="666">
        <v>901.53</v>
      </c>
      <c r="F273" s="281">
        <v>880.11</v>
      </c>
      <c r="G273" s="666">
        <v>1233.26</v>
      </c>
      <c r="H273" s="281">
        <v>1329.97</v>
      </c>
      <c r="I273" s="666">
        <v>1281.32</v>
      </c>
      <c r="J273" s="281">
        <v>1098.21</v>
      </c>
      <c r="K273" s="666">
        <v>1206.74</v>
      </c>
      <c r="L273" s="666">
        <v>1916.03</v>
      </c>
      <c r="M273" s="281">
        <v>1023.2900000000001</v>
      </c>
      <c r="N273" s="281">
        <v>1010.28</v>
      </c>
      <c r="O273" s="666">
        <v>1236.31</v>
      </c>
      <c r="P273" s="666">
        <v>1023.2900000000001</v>
      </c>
      <c r="Q273" s="281">
        <v>832.64</v>
      </c>
      <c r="R273" s="666">
        <v>921.99</v>
      </c>
    </row>
    <row r="274" spans="1:18" hidden="1">
      <c r="A274" s="381"/>
      <c r="B274" s="560">
        <v>84</v>
      </c>
      <c r="C274" s="666">
        <v>475.92</v>
      </c>
      <c r="D274" s="281">
        <v>496.11</v>
      </c>
      <c r="E274" s="666">
        <v>908.89</v>
      </c>
      <c r="F274" s="281">
        <v>887.36</v>
      </c>
      <c r="G274" s="666">
        <v>1234.01</v>
      </c>
      <c r="H274" s="281">
        <v>1361.67</v>
      </c>
      <c r="I274" s="666">
        <v>1294</v>
      </c>
      <c r="J274" s="281">
        <v>1119.71</v>
      </c>
      <c r="K274" s="666">
        <v>1218.2</v>
      </c>
      <c r="L274" s="666">
        <v>1921.32</v>
      </c>
      <c r="M274" s="281">
        <v>1033.8499999999999</v>
      </c>
      <c r="N274" s="281">
        <v>1026.28</v>
      </c>
      <c r="O274" s="666">
        <v>1242.3</v>
      </c>
      <c r="P274" s="666">
        <v>1033.8499999999999</v>
      </c>
      <c r="Q274" s="281">
        <v>849.33</v>
      </c>
      <c r="R274" s="666">
        <v>939.47</v>
      </c>
    </row>
    <row r="275" spans="1:18" hidden="1">
      <c r="A275" s="381"/>
      <c r="B275" s="560">
        <v>86</v>
      </c>
      <c r="C275" s="666">
        <v>479.72</v>
      </c>
      <c r="D275" s="281">
        <v>502.19</v>
      </c>
      <c r="E275" s="666">
        <v>927.72</v>
      </c>
      <c r="F275" s="281">
        <v>928.12</v>
      </c>
      <c r="G275" s="666">
        <v>1242.57</v>
      </c>
      <c r="H275" s="281">
        <v>1393.6000000000001</v>
      </c>
      <c r="I275" s="666">
        <v>1306.3500000000001</v>
      </c>
      <c r="J275" s="281">
        <v>1142.6200000000001</v>
      </c>
      <c r="K275" s="666">
        <v>1229.58</v>
      </c>
      <c r="L275" s="666">
        <v>1950.8600000000001</v>
      </c>
      <c r="M275" s="281">
        <v>1058.42</v>
      </c>
      <c r="N275" s="281">
        <v>1050.19</v>
      </c>
      <c r="O275" s="666">
        <v>1271.2</v>
      </c>
      <c r="P275" s="666">
        <v>1058.42</v>
      </c>
      <c r="Q275" s="281">
        <v>889.72</v>
      </c>
      <c r="R275" s="666">
        <v>957.55000000000007</v>
      </c>
    </row>
    <row r="276" spans="1:18" hidden="1">
      <c r="A276" s="381"/>
      <c r="B276" s="560">
        <v>88</v>
      </c>
      <c r="C276" s="666">
        <v>487.38</v>
      </c>
      <c r="D276" s="281">
        <v>503.67</v>
      </c>
      <c r="E276" s="666">
        <v>935.34</v>
      </c>
      <c r="F276" s="281">
        <v>944.87</v>
      </c>
      <c r="G276" s="666">
        <v>1250.95</v>
      </c>
      <c r="H276" s="281">
        <v>1414.55</v>
      </c>
      <c r="I276" s="666">
        <v>1318.84</v>
      </c>
      <c r="J276" s="281">
        <v>1146.8399999999999</v>
      </c>
      <c r="K276" s="666">
        <v>1241.1400000000001</v>
      </c>
      <c r="L276" s="666">
        <v>1995.29</v>
      </c>
      <c r="M276" s="281">
        <v>1084.3600000000001</v>
      </c>
      <c r="N276" s="281">
        <v>1066.01</v>
      </c>
      <c r="O276" s="666">
        <v>1291.1500000000001</v>
      </c>
      <c r="P276" s="666">
        <v>1084.3600000000001</v>
      </c>
      <c r="Q276" s="281">
        <v>906.27</v>
      </c>
      <c r="R276" s="666">
        <v>975.39</v>
      </c>
    </row>
    <row r="277" spans="1:18" hidden="1">
      <c r="A277" s="381"/>
      <c r="B277" s="560">
        <v>90</v>
      </c>
      <c r="C277" s="666">
        <v>495.33</v>
      </c>
      <c r="D277" s="281">
        <v>528.09</v>
      </c>
      <c r="E277" s="666">
        <v>939.7</v>
      </c>
      <c r="F277" s="281">
        <v>945.37</v>
      </c>
      <c r="G277" s="666">
        <v>1254.47</v>
      </c>
      <c r="H277" s="281">
        <v>1433.72</v>
      </c>
      <c r="I277" s="666">
        <v>1331.96</v>
      </c>
      <c r="J277" s="281">
        <v>1173.67</v>
      </c>
      <c r="K277" s="666">
        <v>1252.26</v>
      </c>
      <c r="L277" s="666">
        <v>2022.56</v>
      </c>
      <c r="M277" s="281">
        <v>1100.9100000000001</v>
      </c>
      <c r="N277" s="281">
        <v>1072.6100000000001</v>
      </c>
      <c r="O277" s="666">
        <v>1319.4</v>
      </c>
      <c r="P277" s="666">
        <v>1100.9100000000001</v>
      </c>
      <c r="Q277" s="281">
        <v>906.77</v>
      </c>
      <c r="R277" s="666">
        <v>989.92000000000007</v>
      </c>
    </row>
    <row r="278" spans="1:18" hidden="1">
      <c r="A278" s="381"/>
      <c r="B278" s="560">
        <v>92</v>
      </c>
      <c r="C278" s="666">
        <v>498.13</v>
      </c>
      <c r="D278" s="281">
        <v>528.64</v>
      </c>
      <c r="E278" s="666">
        <v>954.71</v>
      </c>
      <c r="F278" s="281">
        <v>947.69</v>
      </c>
      <c r="G278" s="666">
        <v>1257.95</v>
      </c>
      <c r="H278" s="281">
        <v>1434.28</v>
      </c>
      <c r="I278" s="666">
        <v>1344.17</v>
      </c>
      <c r="J278" s="281">
        <v>1174.3500000000001</v>
      </c>
      <c r="K278" s="666">
        <v>1262.9100000000001</v>
      </c>
      <c r="L278" s="666">
        <v>2066.5700000000002</v>
      </c>
      <c r="M278" s="281">
        <v>1101.46</v>
      </c>
      <c r="N278" s="281">
        <v>1085.6600000000001</v>
      </c>
      <c r="O278" s="666">
        <v>1341.38</v>
      </c>
      <c r="P278" s="666">
        <v>1101.46</v>
      </c>
      <c r="Q278" s="281">
        <v>913.93000000000006</v>
      </c>
      <c r="R278" s="666">
        <v>1003.8100000000001</v>
      </c>
    </row>
    <row r="279" spans="1:18" hidden="1">
      <c r="A279" s="381"/>
      <c r="B279" s="560">
        <v>94</v>
      </c>
      <c r="C279" s="666">
        <v>505.05</v>
      </c>
      <c r="D279" s="281">
        <v>547.5</v>
      </c>
      <c r="E279" s="666">
        <v>967.35</v>
      </c>
      <c r="F279" s="281">
        <v>952.62</v>
      </c>
      <c r="G279" s="666">
        <v>1265.75</v>
      </c>
      <c r="H279" s="281">
        <v>1434.84</v>
      </c>
      <c r="I279" s="666">
        <v>1356.1100000000001</v>
      </c>
      <c r="J279" s="281">
        <v>1195.1300000000001</v>
      </c>
      <c r="K279" s="666">
        <v>1274.28</v>
      </c>
      <c r="L279" s="666">
        <v>2108.5100000000002</v>
      </c>
      <c r="M279" s="281">
        <v>1114.51</v>
      </c>
      <c r="N279" s="281">
        <v>1108.76</v>
      </c>
      <c r="O279" s="666">
        <v>1360.91</v>
      </c>
      <c r="P279" s="666">
        <v>1114.51</v>
      </c>
      <c r="Q279" s="281">
        <v>916.12</v>
      </c>
      <c r="R279" s="666">
        <v>1018.5500000000001</v>
      </c>
    </row>
    <row r="280" spans="1:18" hidden="1">
      <c r="A280" s="381"/>
      <c r="B280" s="560">
        <v>96</v>
      </c>
      <c r="C280" s="666">
        <v>513.89</v>
      </c>
      <c r="D280" s="281">
        <v>557.87</v>
      </c>
      <c r="E280" s="666">
        <v>969.04</v>
      </c>
      <c r="F280" s="281">
        <v>969.46</v>
      </c>
      <c r="G280" s="666">
        <v>1269.3800000000001</v>
      </c>
      <c r="H280" s="281">
        <v>1435.34</v>
      </c>
      <c r="I280" s="666">
        <v>1368.05</v>
      </c>
      <c r="J280" s="281">
        <v>1221.93</v>
      </c>
      <c r="K280" s="666">
        <v>1285.57</v>
      </c>
      <c r="L280" s="666">
        <v>2132.33</v>
      </c>
      <c r="M280" s="281">
        <v>1123.26</v>
      </c>
      <c r="N280" s="281">
        <v>1131.81</v>
      </c>
      <c r="O280" s="666">
        <v>1386.88</v>
      </c>
      <c r="P280" s="666">
        <v>1123.26</v>
      </c>
      <c r="Q280" s="281">
        <v>931.24</v>
      </c>
      <c r="R280" s="666">
        <v>1030.1600000000001</v>
      </c>
    </row>
    <row r="281" spans="1:18" hidden="1">
      <c r="A281" s="381"/>
      <c r="B281" s="560">
        <v>98</v>
      </c>
      <c r="C281" s="666">
        <v>531.65</v>
      </c>
      <c r="D281" s="281">
        <v>560.01</v>
      </c>
      <c r="E281" s="666">
        <v>978.76</v>
      </c>
      <c r="F281" s="281">
        <v>971.33</v>
      </c>
      <c r="G281" s="666">
        <v>1270.3800000000001</v>
      </c>
      <c r="H281" s="281">
        <v>1435.84</v>
      </c>
      <c r="I281" s="666">
        <v>1394.22</v>
      </c>
      <c r="J281" s="281">
        <v>1223.8700000000001</v>
      </c>
      <c r="K281" s="666">
        <v>1294.6600000000001</v>
      </c>
      <c r="L281" s="666">
        <v>2175.36</v>
      </c>
      <c r="M281" s="281">
        <v>1136.02</v>
      </c>
      <c r="N281" s="281">
        <v>1158.6200000000001</v>
      </c>
      <c r="O281" s="666">
        <v>1413.8</v>
      </c>
      <c r="P281" s="666">
        <v>1136.02</v>
      </c>
      <c r="Q281" s="281">
        <v>931.74</v>
      </c>
      <c r="R281" s="666">
        <v>1043.71</v>
      </c>
    </row>
    <row r="282" spans="1:18" hidden="1">
      <c r="A282" s="381"/>
      <c r="B282" s="560">
        <v>100</v>
      </c>
      <c r="C282" s="666">
        <v>533.29</v>
      </c>
      <c r="D282" s="281">
        <v>563.87</v>
      </c>
      <c r="E282" s="666">
        <v>992.2</v>
      </c>
      <c r="F282" s="281">
        <v>1017.25</v>
      </c>
      <c r="G282" s="666">
        <v>1281.56</v>
      </c>
      <c r="H282" s="281">
        <v>1454.46</v>
      </c>
      <c r="I282" s="666">
        <v>1407.3700000000001</v>
      </c>
      <c r="J282" s="281">
        <v>1248.06</v>
      </c>
      <c r="K282" s="666">
        <v>1307.05</v>
      </c>
      <c r="L282" s="666">
        <v>2413.38</v>
      </c>
      <c r="M282" s="281">
        <v>1145.96</v>
      </c>
      <c r="N282" s="281">
        <v>1171.45</v>
      </c>
      <c r="O282" s="666">
        <v>1440.33</v>
      </c>
      <c r="P282" s="666">
        <v>1145.96</v>
      </c>
      <c r="Q282" s="281">
        <v>957.92000000000007</v>
      </c>
      <c r="R282" s="666">
        <v>1063.5</v>
      </c>
    </row>
    <row r="283" spans="1:18" hidden="1">
      <c r="A283" s="381"/>
      <c r="B283" s="560">
        <v>105</v>
      </c>
      <c r="C283" s="666">
        <v>559.96</v>
      </c>
      <c r="D283" s="281">
        <v>593.20000000000005</v>
      </c>
      <c r="E283" s="666">
        <v>1041.83</v>
      </c>
      <c r="F283" s="281">
        <v>1072.2</v>
      </c>
      <c r="G283" s="666">
        <v>1336.55</v>
      </c>
      <c r="H283" s="281">
        <v>1504.1100000000001</v>
      </c>
      <c r="I283" s="666">
        <v>1472.16</v>
      </c>
      <c r="J283" s="281">
        <v>1310.46</v>
      </c>
      <c r="K283" s="666">
        <v>1345.22</v>
      </c>
      <c r="L283" s="666">
        <v>2534.06</v>
      </c>
      <c r="M283" s="281">
        <v>1187.8800000000001</v>
      </c>
      <c r="N283" s="281">
        <v>1223.51</v>
      </c>
      <c r="O283" s="666">
        <v>1519.3500000000001</v>
      </c>
      <c r="P283" s="666">
        <v>1187.8800000000001</v>
      </c>
      <c r="Q283" s="281">
        <v>1018.3000000000001</v>
      </c>
      <c r="R283" s="666">
        <v>1098.8</v>
      </c>
    </row>
    <row r="284" spans="1:18" hidden="1">
      <c r="A284" s="381"/>
      <c r="B284" s="560">
        <v>110</v>
      </c>
      <c r="C284" s="666">
        <v>586.62</v>
      </c>
      <c r="D284" s="281">
        <v>621.23</v>
      </c>
      <c r="E284" s="666">
        <v>1090.55</v>
      </c>
      <c r="F284" s="281">
        <v>1121.23</v>
      </c>
      <c r="G284" s="666">
        <v>1406.29</v>
      </c>
      <c r="H284" s="281">
        <v>1571.31</v>
      </c>
      <c r="I284" s="666">
        <v>1503.1200000000001</v>
      </c>
      <c r="J284" s="281">
        <v>1372.88</v>
      </c>
      <c r="K284" s="666">
        <v>1371.77</v>
      </c>
      <c r="L284" s="666">
        <v>2654.4</v>
      </c>
      <c r="M284" s="281">
        <v>1240.4100000000001</v>
      </c>
      <c r="N284" s="281">
        <v>1272.49</v>
      </c>
      <c r="O284" s="666">
        <v>1582.83</v>
      </c>
      <c r="P284" s="666">
        <v>1240.4100000000001</v>
      </c>
      <c r="Q284" s="281">
        <v>1051.8399999999999</v>
      </c>
      <c r="R284" s="666">
        <v>1134.99</v>
      </c>
    </row>
    <row r="285" spans="1:18" hidden="1">
      <c r="A285" s="381"/>
      <c r="B285" s="560">
        <v>115</v>
      </c>
      <c r="C285" s="666">
        <v>613.29</v>
      </c>
      <c r="D285" s="281">
        <v>648.88</v>
      </c>
      <c r="E285" s="666">
        <v>1128.43</v>
      </c>
      <c r="F285" s="281">
        <v>1170.21</v>
      </c>
      <c r="G285" s="666">
        <v>1464.48</v>
      </c>
      <c r="H285" s="281">
        <v>1642.74</v>
      </c>
      <c r="I285" s="666">
        <v>1545.02</v>
      </c>
      <c r="J285" s="281">
        <v>1435.27</v>
      </c>
      <c r="K285" s="666">
        <v>1410.21</v>
      </c>
      <c r="L285" s="666">
        <v>2774.5</v>
      </c>
      <c r="M285" s="281">
        <v>1296.79</v>
      </c>
      <c r="N285" s="281">
        <v>1327.57</v>
      </c>
      <c r="O285" s="666">
        <v>1651.66</v>
      </c>
      <c r="P285" s="666">
        <v>1296.79</v>
      </c>
      <c r="Q285" s="281">
        <v>1089.3399999999999</v>
      </c>
      <c r="R285" s="666">
        <v>1175.93</v>
      </c>
    </row>
    <row r="286" spans="1:18" hidden="1">
      <c r="A286" s="381"/>
      <c r="B286" s="560">
        <v>120</v>
      </c>
      <c r="C286" s="666">
        <v>639.96</v>
      </c>
      <c r="D286" s="281">
        <v>675.47</v>
      </c>
      <c r="E286" s="666">
        <v>1160.52</v>
      </c>
      <c r="F286" s="281">
        <v>1220.28</v>
      </c>
      <c r="G286" s="666">
        <v>1522.57</v>
      </c>
      <c r="H286" s="281">
        <v>1714.16</v>
      </c>
      <c r="I286" s="666">
        <v>1588.92</v>
      </c>
      <c r="J286" s="281">
        <v>1497.68</v>
      </c>
      <c r="K286" s="666">
        <v>1437.17</v>
      </c>
      <c r="L286" s="666">
        <v>2892.42</v>
      </c>
      <c r="M286" s="281">
        <v>1353.17</v>
      </c>
      <c r="N286" s="281">
        <v>1361.77</v>
      </c>
      <c r="O286" s="666">
        <v>1716.3700000000001</v>
      </c>
      <c r="P286" s="666">
        <v>1353.17</v>
      </c>
      <c r="Q286" s="281">
        <v>1146.21</v>
      </c>
      <c r="R286" s="666">
        <v>1219.25</v>
      </c>
    </row>
    <row r="287" spans="1:18" hidden="1">
      <c r="A287" s="381"/>
      <c r="B287" s="560">
        <v>125</v>
      </c>
      <c r="C287" s="666">
        <v>666.6</v>
      </c>
      <c r="D287" s="281">
        <v>703.64</v>
      </c>
      <c r="E287" s="666">
        <v>1220.72</v>
      </c>
      <c r="F287" s="281">
        <v>1270.74</v>
      </c>
      <c r="G287" s="666">
        <v>1582.98</v>
      </c>
      <c r="H287" s="281">
        <v>1785.57</v>
      </c>
      <c r="I287" s="666">
        <v>1631.63</v>
      </c>
      <c r="J287" s="281">
        <v>1560.08</v>
      </c>
      <c r="K287" s="666">
        <v>1462.8500000000001</v>
      </c>
      <c r="L287" s="666">
        <v>3012.9</v>
      </c>
      <c r="M287" s="281">
        <v>1407.81</v>
      </c>
      <c r="N287" s="281">
        <v>1390.81</v>
      </c>
      <c r="O287" s="666">
        <v>1786.97</v>
      </c>
      <c r="P287" s="666">
        <v>1407.81</v>
      </c>
      <c r="Q287" s="281">
        <v>1191.8800000000001</v>
      </c>
      <c r="R287" s="666">
        <v>1260.57</v>
      </c>
    </row>
    <row r="288" spans="1:18" hidden="1">
      <c r="A288" s="381"/>
      <c r="B288" s="560">
        <v>130</v>
      </c>
      <c r="C288" s="666">
        <v>693.27</v>
      </c>
      <c r="D288" s="281">
        <v>734.52</v>
      </c>
      <c r="E288" s="666">
        <v>1273</v>
      </c>
      <c r="F288" s="281">
        <v>1320.79</v>
      </c>
      <c r="G288" s="666">
        <v>1651.17</v>
      </c>
      <c r="H288" s="281">
        <v>1857</v>
      </c>
      <c r="I288" s="666">
        <v>1674.3600000000001</v>
      </c>
      <c r="J288" s="281">
        <v>1622.47</v>
      </c>
      <c r="K288" s="666">
        <v>1502.91</v>
      </c>
      <c r="L288" s="666">
        <v>3130.44</v>
      </c>
      <c r="M288" s="281">
        <v>1439.18</v>
      </c>
      <c r="N288" s="281">
        <v>1419.28</v>
      </c>
      <c r="O288" s="666">
        <v>1822.56</v>
      </c>
      <c r="P288" s="666">
        <v>1439.18</v>
      </c>
      <c r="Q288" s="281">
        <v>1238.8399999999999</v>
      </c>
      <c r="R288" s="666">
        <v>1300.02</v>
      </c>
    </row>
    <row r="289" spans="1:18" hidden="1">
      <c r="A289" s="381"/>
      <c r="B289" s="560">
        <v>135</v>
      </c>
      <c r="C289" s="666">
        <v>719.94</v>
      </c>
      <c r="D289" s="281">
        <v>760.67</v>
      </c>
      <c r="E289" s="666">
        <v>1316.63</v>
      </c>
      <c r="F289" s="281">
        <v>1371.57</v>
      </c>
      <c r="G289" s="666">
        <v>1695.77</v>
      </c>
      <c r="H289" s="281">
        <v>1928.42</v>
      </c>
      <c r="I289" s="666">
        <v>1703.2</v>
      </c>
      <c r="J289" s="281">
        <v>1684.88</v>
      </c>
      <c r="K289" s="666">
        <v>1528.53</v>
      </c>
      <c r="L289" s="666">
        <v>3250.86</v>
      </c>
      <c r="M289" s="281">
        <v>1468.8500000000001</v>
      </c>
      <c r="N289" s="281">
        <v>1448.53</v>
      </c>
      <c r="O289" s="666">
        <v>1878.66</v>
      </c>
      <c r="P289" s="666">
        <v>1468.8500000000001</v>
      </c>
      <c r="Q289" s="281">
        <v>1285.2</v>
      </c>
      <c r="R289" s="666">
        <v>1345.58</v>
      </c>
    </row>
    <row r="290" spans="1:18" hidden="1">
      <c r="A290" s="381"/>
      <c r="B290" s="560">
        <v>140</v>
      </c>
      <c r="C290" s="666">
        <v>746.16</v>
      </c>
      <c r="D290" s="281">
        <v>790.21</v>
      </c>
      <c r="E290" s="666">
        <v>1344.74</v>
      </c>
      <c r="F290" s="281">
        <v>1423.3700000000001</v>
      </c>
      <c r="G290" s="666">
        <v>1724.57</v>
      </c>
      <c r="H290" s="281">
        <v>1981.27</v>
      </c>
      <c r="I290" s="666">
        <v>1735.95</v>
      </c>
      <c r="J290" s="281">
        <v>1747.28</v>
      </c>
      <c r="K290" s="666">
        <v>1568.83</v>
      </c>
      <c r="L290" s="666">
        <v>3367.92</v>
      </c>
      <c r="M290" s="281">
        <v>1471.74</v>
      </c>
      <c r="N290" s="281">
        <v>1451.39</v>
      </c>
      <c r="O290" s="666">
        <v>1941.02</v>
      </c>
      <c r="P290" s="666">
        <v>1471.74</v>
      </c>
      <c r="Q290" s="281">
        <v>1319.67</v>
      </c>
      <c r="R290" s="666">
        <v>1382.32</v>
      </c>
    </row>
    <row r="291" spans="1:18" hidden="1">
      <c r="A291" s="381"/>
      <c r="B291" s="560">
        <v>145</v>
      </c>
      <c r="C291" s="666">
        <v>772.75</v>
      </c>
      <c r="D291" s="281">
        <v>817.57</v>
      </c>
      <c r="E291" s="666">
        <v>1380.47</v>
      </c>
      <c r="F291" s="281">
        <v>1475.22</v>
      </c>
      <c r="G291" s="666">
        <v>1775.31</v>
      </c>
      <c r="H291" s="281">
        <v>2025.28</v>
      </c>
      <c r="I291" s="666">
        <v>1765.23</v>
      </c>
      <c r="J291" s="281">
        <v>1809.69</v>
      </c>
      <c r="K291" s="666">
        <v>1619.69</v>
      </c>
      <c r="L291" s="666">
        <v>3488.26</v>
      </c>
      <c r="M291" s="281">
        <v>1500.93</v>
      </c>
      <c r="N291" s="281">
        <v>1480.22</v>
      </c>
      <c r="O291" s="666">
        <v>1980.55</v>
      </c>
      <c r="P291" s="666">
        <v>1500.93</v>
      </c>
      <c r="Q291" s="281">
        <v>1349.79</v>
      </c>
      <c r="R291" s="666">
        <v>1412.99</v>
      </c>
    </row>
    <row r="292" spans="1:18" hidden="1">
      <c r="A292" s="381"/>
      <c r="B292" s="560">
        <v>150</v>
      </c>
      <c r="C292" s="666">
        <v>799.26</v>
      </c>
      <c r="D292" s="281">
        <v>843.77</v>
      </c>
      <c r="E292" s="666">
        <v>1418.1100000000001</v>
      </c>
      <c r="F292" s="281">
        <v>1526.13</v>
      </c>
      <c r="G292" s="666">
        <v>1803.57</v>
      </c>
      <c r="H292" s="281">
        <v>2071.29</v>
      </c>
      <c r="I292" s="666">
        <v>1796.01</v>
      </c>
      <c r="J292" s="281">
        <v>1872.0900000000001</v>
      </c>
      <c r="K292" s="666">
        <v>1647.75</v>
      </c>
      <c r="L292" s="666">
        <v>3601.69</v>
      </c>
      <c r="M292" s="281">
        <v>1528.48</v>
      </c>
      <c r="N292" s="281">
        <v>1508.64</v>
      </c>
      <c r="O292" s="666">
        <v>2047.24</v>
      </c>
      <c r="P292" s="666">
        <v>1528.48</v>
      </c>
      <c r="Q292" s="281">
        <v>1379.94</v>
      </c>
      <c r="R292" s="666">
        <v>1444.25</v>
      </c>
    </row>
    <row r="293" spans="1:18" hidden="1">
      <c r="A293" s="552"/>
      <c r="B293" s="562" t="s">
        <v>788</v>
      </c>
      <c r="C293" s="667">
        <v>5.33</v>
      </c>
      <c r="D293" s="667">
        <v>5.63</v>
      </c>
      <c r="E293" s="667">
        <v>9.4600000000000009</v>
      </c>
      <c r="F293" s="667">
        <v>10.18</v>
      </c>
      <c r="G293" s="667">
        <v>12.030000000000001</v>
      </c>
      <c r="H293" s="667">
        <v>13.81</v>
      </c>
      <c r="I293" s="667">
        <v>11.98</v>
      </c>
      <c r="J293" s="667">
        <v>12.49</v>
      </c>
      <c r="K293" s="667">
        <v>10.99</v>
      </c>
      <c r="L293" s="667">
        <v>24.02</v>
      </c>
      <c r="M293" s="667">
        <v>10.19</v>
      </c>
      <c r="N293" s="667">
        <v>10.06</v>
      </c>
      <c r="O293" s="667">
        <v>13.65</v>
      </c>
      <c r="P293" s="667">
        <v>10.19</v>
      </c>
      <c r="Q293" s="667">
        <v>9.2000000000000011</v>
      </c>
      <c r="R293" s="667">
        <v>9.6300000000000008</v>
      </c>
    </row>
    <row r="294" spans="1:18" hidden="1">
      <c r="A294" s="552"/>
      <c r="B294" s="564" t="s">
        <v>758</v>
      </c>
      <c r="C294" s="666">
        <v>799.26</v>
      </c>
      <c r="D294" s="281">
        <v>843.77</v>
      </c>
      <c r="E294" s="666">
        <v>1418.1100000000001</v>
      </c>
      <c r="F294" s="281">
        <v>1526.13</v>
      </c>
      <c r="G294" s="666">
        <v>1803.57</v>
      </c>
      <c r="H294" s="281">
        <v>2071.29</v>
      </c>
      <c r="I294" s="666">
        <v>1796.01</v>
      </c>
      <c r="J294" s="281">
        <v>1872.0900000000001</v>
      </c>
      <c r="K294" s="666">
        <v>1647.75</v>
      </c>
      <c r="L294" s="666">
        <v>3601.69</v>
      </c>
      <c r="M294" s="281">
        <v>1528.48</v>
      </c>
      <c r="N294" s="281">
        <v>1508.64</v>
      </c>
      <c r="O294" s="666">
        <v>2047.24</v>
      </c>
      <c r="P294" s="666">
        <v>1528.48</v>
      </c>
      <c r="Q294" s="281">
        <v>1379.94</v>
      </c>
      <c r="R294" s="666">
        <v>1444.25</v>
      </c>
    </row>
    <row r="295" spans="1:18" hidden="1">
      <c r="A295" s="552"/>
      <c r="B295" s="562"/>
      <c r="C295" s="563"/>
      <c r="D295" s="563"/>
      <c r="E295" s="563"/>
      <c r="F295" s="563"/>
      <c r="G295" s="563"/>
      <c r="H295" s="563"/>
      <c r="I295" s="563"/>
      <c r="J295" s="563"/>
      <c r="K295" s="563"/>
      <c r="L295" s="563"/>
      <c r="M295" s="563"/>
      <c r="N295" s="563"/>
      <c r="O295" s="563"/>
      <c r="P295" s="563"/>
      <c r="Q295" s="563"/>
      <c r="R295" s="563"/>
    </row>
    <row r="296" spans="1:18" hidden="1">
      <c r="A296" s="552"/>
      <c r="B296" s="564"/>
      <c r="C296" s="561"/>
      <c r="D296" s="271"/>
      <c r="E296" s="561"/>
      <c r="F296" s="271"/>
      <c r="G296" s="561"/>
      <c r="H296" s="271"/>
      <c r="I296" s="561"/>
      <c r="J296" s="271"/>
      <c r="K296" s="561"/>
      <c r="L296" s="561"/>
      <c r="M296" s="271"/>
      <c r="N296" s="271"/>
      <c r="O296" s="561"/>
      <c r="P296" s="561"/>
      <c r="Q296" s="271"/>
      <c r="R296" s="561"/>
    </row>
    <row r="297" spans="1:18" hidden="1">
      <c r="A297" s="299"/>
      <c r="B297" s="299"/>
      <c r="C297" s="299"/>
      <c r="D297" s="299"/>
      <c r="E297" s="299"/>
      <c r="F297" s="299"/>
      <c r="G297" s="299"/>
      <c r="H297" s="299"/>
      <c r="I297" s="299"/>
      <c r="J297" s="299"/>
      <c r="K297" s="299"/>
      <c r="L297" s="299"/>
      <c r="M297" s="299"/>
      <c r="N297" s="299"/>
      <c r="O297" s="299"/>
      <c r="P297" s="299"/>
      <c r="Q297" s="299"/>
      <c r="R297" s="299"/>
    </row>
    <row r="298" spans="1:18" hidden="1">
      <c r="A298" s="299"/>
      <c r="B298" s="299"/>
      <c r="C298" s="299"/>
      <c r="D298" s="299"/>
      <c r="E298" s="299"/>
      <c r="F298" s="299"/>
      <c r="G298" s="299"/>
      <c r="H298" s="299"/>
      <c r="I298" s="299"/>
      <c r="J298" s="299"/>
      <c r="K298" s="299"/>
      <c r="L298" s="299"/>
      <c r="M298" s="299"/>
      <c r="N298" s="299"/>
      <c r="O298" s="299"/>
      <c r="P298" s="299"/>
      <c r="Q298" s="299"/>
      <c r="R298" s="299"/>
    </row>
    <row r="299" spans="1:18">
      <c r="A299" s="299"/>
      <c r="B299" s="299"/>
      <c r="C299" s="299"/>
      <c r="D299" s="299"/>
      <c r="E299" s="299"/>
      <c r="F299" s="299"/>
      <c r="G299" s="299"/>
      <c r="H299" s="299"/>
      <c r="I299" s="299"/>
      <c r="J299" s="299"/>
      <c r="K299" s="299"/>
      <c r="L299" s="299"/>
      <c r="M299" s="299"/>
      <c r="N299" s="299"/>
      <c r="O299" s="299"/>
      <c r="P299" s="299"/>
      <c r="Q299" s="299"/>
      <c r="R299" s="299"/>
    </row>
  </sheetData>
  <sheetProtection formatCells="0" formatColumns="0" formatRows="0"/>
  <mergeCells count="19">
    <mergeCell ref="A16:B16"/>
    <mergeCell ref="C4:R4"/>
    <mergeCell ref="F5:I5"/>
    <mergeCell ref="J5:O5"/>
    <mergeCell ref="Q6:R6"/>
    <mergeCell ref="C7:D7"/>
    <mergeCell ref="Q7:R7"/>
    <mergeCell ref="A9:B9"/>
    <mergeCell ref="A10:B10"/>
    <mergeCell ref="A11:B11"/>
    <mergeCell ref="C13:R13"/>
    <mergeCell ref="A15:B15"/>
    <mergeCell ref="B157:B158"/>
    <mergeCell ref="B29:R29"/>
    <mergeCell ref="C33:R33"/>
    <mergeCell ref="C81:R81"/>
    <mergeCell ref="C133:R133"/>
    <mergeCell ref="B134:B135"/>
    <mergeCell ref="B148:B149"/>
  </mergeCells>
  <printOptions horizontalCentered="1"/>
  <pageMargins left="0.25" right="0.2" top="0.5" bottom="0.25" header="0" footer="0.25"/>
  <pageSetup scale="85" fitToHeight="2"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rowBreaks count="1" manualBreakCount="1">
    <brk id="79" min="1" max="1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3"/>
  <dimension ref="A1:Q200"/>
  <sheetViews>
    <sheetView showGridLines="0" topLeftCell="A26" workbookViewId="0">
      <selection activeCell="O26" activeCellId="1" sqref="O26 O26"/>
    </sheetView>
  </sheetViews>
  <sheetFormatPr defaultRowHeight="15"/>
  <cols>
    <col min="1" max="1" width="4.7109375" customWidth="1"/>
    <col min="2" max="2" width="6" customWidth="1"/>
    <col min="3" max="5" width="7.7109375" customWidth="1"/>
    <col min="6" max="6" width="1.7109375" customWidth="1"/>
    <col min="7" max="7" width="6.42578125" customWidth="1"/>
    <col min="8" max="10" width="7.7109375" customWidth="1"/>
    <col min="257" max="257" width="4.7109375" customWidth="1"/>
    <col min="258" max="258" width="6" customWidth="1"/>
    <col min="259" max="261" width="7.7109375" customWidth="1"/>
    <col min="262" max="262" width="1.7109375" customWidth="1"/>
    <col min="263" max="263" width="6.42578125" customWidth="1"/>
    <col min="264" max="266" width="7.7109375" customWidth="1"/>
    <col min="513" max="513" width="4.7109375" customWidth="1"/>
    <col min="514" max="514" width="6" customWidth="1"/>
    <col min="515" max="517" width="7.7109375" customWidth="1"/>
    <col min="518" max="518" width="1.7109375" customWidth="1"/>
    <col min="519" max="519" width="6.42578125" customWidth="1"/>
    <col min="520" max="522" width="7.7109375" customWidth="1"/>
    <col min="769" max="769" width="4.7109375" customWidth="1"/>
    <col min="770" max="770" width="6" customWidth="1"/>
    <col min="771" max="773" width="7.7109375" customWidth="1"/>
    <col min="774" max="774" width="1.7109375" customWidth="1"/>
    <col min="775" max="775" width="6.42578125" customWidth="1"/>
    <col min="776" max="778" width="7.7109375" customWidth="1"/>
    <col min="1025" max="1025" width="4.7109375" customWidth="1"/>
    <col min="1026" max="1026" width="6" customWidth="1"/>
    <col min="1027" max="1029" width="7.7109375" customWidth="1"/>
    <col min="1030" max="1030" width="1.7109375" customWidth="1"/>
    <col min="1031" max="1031" width="6.42578125" customWidth="1"/>
    <col min="1032" max="1034" width="7.7109375" customWidth="1"/>
    <col min="1281" max="1281" width="4.7109375" customWidth="1"/>
    <col min="1282" max="1282" width="6" customWidth="1"/>
    <col min="1283" max="1285" width="7.7109375" customWidth="1"/>
    <col min="1286" max="1286" width="1.7109375" customWidth="1"/>
    <col min="1287" max="1287" width="6.42578125" customWidth="1"/>
    <col min="1288" max="1290" width="7.7109375" customWidth="1"/>
    <col min="1537" max="1537" width="4.7109375" customWidth="1"/>
    <col min="1538" max="1538" width="6" customWidth="1"/>
    <col min="1539" max="1541" width="7.7109375" customWidth="1"/>
    <col min="1542" max="1542" width="1.7109375" customWidth="1"/>
    <col min="1543" max="1543" width="6.42578125" customWidth="1"/>
    <col min="1544" max="1546" width="7.7109375" customWidth="1"/>
    <col min="1793" max="1793" width="4.7109375" customWidth="1"/>
    <col min="1794" max="1794" width="6" customWidth="1"/>
    <col min="1795" max="1797" width="7.7109375" customWidth="1"/>
    <col min="1798" max="1798" width="1.7109375" customWidth="1"/>
    <col min="1799" max="1799" width="6.42578125" customWidth="1"/>
    <col min="1800" max="1802" width="7.7109375" customWidth="1"/>
    <col min="2049" max="2049" width="4.7109375" customWidth="1"/>
    <col min="2050" max="2050" width="6" customWidth="1"/>
    <col min="2051" max="2053" width="7.7109375" customWidth="1"/>
    <col min="2054" max="2054" width="1.7109375" customWidth="1"/>
    <col min="2055" max="2055" width="6.42578125" customWidth="1"/>
    <col min="2056" max="2058" width="7.7109375" customWidth="1"/>
    <col min="2305" max="2305" width="4.7109375" customWidth="1"/>
    <col min="2306" max="2306" width="6" customWidth="1"/>
    <col min="2307" max="2309" width="7.7109375" customWidth="1"/>
    <col min="2310" max="2310" width="1.7109375" customWidth="1"/>
    <col min="2311" max="2311" width="6.42578125" customWidth="1"/>
    <col min="2312" max="2314" width="7.7109375" customWidth="1"/>
    <col min="2561" max="2561" width="4.7109375" customWidth="1"/>
    <col min="2562" max="2562" width="6" customWidth="1"/>
    <col min="2563" max="2565" width="7.7109375" customWidth="1"/>
    <col min="2566" max="2566" width="1.7109375" customWidth="1"/>
    <col min="2567" max="2567" width="6.42578125" customWidth="1"/>
    <col min="2568" max="2570" width="7.7109375" customWidth="1"/>
    <col min="2817" max="2817" width="4.7109375" customWidth="1"/>
    <col min="2818" max="2818" width="6" customWidth="1"/>
    <col min="2819" max="2821" width="7.7109375" customWidth="1"/>
    <col min="2822" max="2822" width="1.7109375" customWidth="1"/>
    <col min="2823" max="2823" width="6.42578125" customWidth="1"/>
    <col min="2824" max="2826" width="7.7109375" customWidth="1"/>
    <col min="3073" max="3073" width="4.7109375" customWidth="1"/>
    <col min="3074" max="3074" width="6" customWidth="1"/>
    <col min="3075" max="3077" width="7.7109375" customWidth="1"/>
    <col min="3078" max="3078" width="1.7109375" customWidth="1"/>
    <col min="3079" max="3079" width="6.42578125" customWidth="1"/>
    <col min="3080" max="3082" width="7.7109375" customWidth="1"/>
    <col min="3329" max="3329" width="4.7109375" customWidth="1"/>
    <col min="3330" max="3330" width="6" customWidth="1"/>
    <col min="3331" max="3333" width="7.7109375" customWidth="1"/>
    <col min="3334" max="3334" width="1.7109375" customWidth="1"/>
    <col min="3335" max="3335" width="6.42578125" customWidth="1"/>
    <col min="3336" max="3338" width="7.7109375" customWidth="1"/>
    <col min="3585" max="3585" width="4.7109375" customWidth="1"/>
    <col min="3586" max="3586" width="6" customWidth="1"/>
    <col min="3587" max="3589" width="7.7109375" customWidth="1"/>
    <col min="3590" max="3590" width="1.7109375" customWidth="1"/>
    <col min="3591" max="3591" width="6.42578125" customWidth="1"/>
    <col min="3592" max="3594" width="7.7109375" customWidth="1"/>
    <col min="3841" max="3841" width="4.7109375" customWidth="1"/>
    <col min="3842" max="3842" width="6" customWidth="1"/>
    <col min="3843" max="3845" width="7.7109375" customWidth="1"/>
    <col min="3846" max="3846" width="1.7109375" customWidth="1"/>
    <col min="3847" max="3847" width="6.42578125" customWidth="1"/>
    <col min="3848" max="3850" width="7.7109375" customWidth="1"/>
    <col min="4097" max="4097" width="4.7109375" customWidth="1"/>
    <col min="4098" max="4098" width="6" customWidth="1"/>
    <col min="4099" max="4101" width="7.7109375" customWidth="1"/>
    <col min="4102" max="4102" width="1.7109375" customWidth="1"/>
    <col min="4103" max="4103" width="6.42578125" customWidth="1"/>
    <col min="4104" max="4106" width="7.7109375" customWidth="1"/>
    <col min="4353" max="4353" width="4.7109375" customWidth="1"/>
    <col min="4354" max="4354" width="6" customWidth="1"/>
    <col min="4355" max="4357" width="7.7109375" customWidth="1"/>
    <col min="4358" max="4358" width="1.7109375" customWidth="1"/>
    <col min="4359" max="4359" width="6.42578125" customWidth="1"/>
    <col min="4360" max="4362" width="7.7109375" customWidth="1"/>
    <col min="4609" max="4609" width="4.7109375" customWidth="1"/>
    <col min="4610" max="4610" width="6" customWidth="1"/>
    <col min="4611" max="4613" width="7.7109375" customWidth="1"/>
    <col min="4614" max="4614" width="1.7109375" customWidth="1"/>
    <col min="4615" max="4615" width="6.42578125" customWidth="1"/>
    <col min="4616" max="4618" width="7.7109375" customWidth="1"/>
    <col min="4865" max="4865" width="4.7109375" customWidth="1"/>
    <col min="4866" max="4866" width="6" customWidth="1"/>
    <col min="4867" max="4869" width="7.7109375" customWidth="1"/>
    <col min="4870" max="4870" width="1.7109375" customWidth="1"/>
    <col min="4871" max="4871" width="6.42578125" customWidth="1"/>
    <col min="4872" max="4874" width="7.7109375" customWidth="1"/>
    <col min="5121" max="5121" width="4.7109375" customWidth="1"/>
    <col min="5122" max="5122" width="6" customWidth="1"/>
    <col min="5123" max="5125" width="7.7109375" customWidth="1"/>
    <col min="5126" max="5126" width="1.7109375" customWidth="1"/>
    <col min="5127" max="5127" width="6.42578125" customWidth="1"/>
    <col min="5128" max="5130" width="7.7109375" customWidth="1"/>
    <col min="5377" max="5377" width="4.7109375" customWidth="1"/>
    <col min="5378" max="5378" width="6" customWidth="1"/>
    <col min="5379" max="5381" width="7.7109375" customWidth="1"/>
    <col min="5382" max="5382" width="1.7109375" customWidth="1"/>
    <col min="5383" max="5383" width="6.42578125" customWidth="1"/>
    <col min="5384" max="5386" width="7.7109375" customWidth="1"/>
    <col min="5633" max="5633" width="4.7109375" customWidth="1"/>
    <col min="5634" max="5634" width="6" customWidth="1"/>
    <col min="5635" max="5637" width="7.7109375" customWidth="1"/>
    <col min="5638" max="5638" width="1.7109375" customWidth="1"/>
    <col min="5639" max="5639" width="6.42578125" customWidth="1"/>
    <col min="5640" max="5642" width="7.7109375" customWidth="1"/>
    <col min="5889" max="5889" width="4.7109375" customWidth="1"/>
    <col min="5890" max="5890" width="6" customWidth="1"/>
    <col min="5891" max="5893" width="7.7109375" customWidth="1"/>
    <col min="5894" max="5894" width="1.7109375" customWidth="1"/>
    <col min="5895" max="5895" width="6.42578125" customWidth="1"/>
    <col min="5896" max="5898" width="7.7109375" customWidth="1"/>
    <col min="6145" max="6145" width="4.7109375" customWidth="1"/>
    <col min="6146" max="6146" width="6" customWidth="1"/>
    <col min="6147" max="6149" width="7.7109375" customWidth="1"/>
    <col min="6150" max="6150" width="1.7109375" customWidth="1"/>
    <col min="6151" max="6151" width="6.42578125" customWidth="1"/>
    <col min="6152" max="6154" width="7.7109375" customWidth="1"/>
    <col min="6401" max="6401" width="4.7109375" customWidth="1"/>
    <col min="6402" max="6402" width="6" customWidth="1"/>
    <col min="6403" max="6405" width="7.7109375" customWidth="1"/>
    <col min="6406" max="6406" width="1.7109375" customWidth="1"/>
    <col min="6407" max="6407" width="6.42578125" customWidth="1"/>
    <col min="6408" max="6410" width="7.7109375" customWidth="1"/>
    <col min="6657" max="6657" width="4.7109375" customWidth="1"/>
    <col min="6658" max="6658" width="6" customWidth="1"/>
    <col min="6659" max="6661" width="7.7109375" customWidth="1"/>
    <col min="6662" max="6662" width="1.7109375" customWidth="1"/>
    <col min="6663" max="6663" width="6.42578125" customWidth="1"/>
    <col min="6664" max="6666" width="7.7109375" customWidth="1"/>
    <col min="6913" max="6913" width="4.7109375" customWidth="1"/>
    <col min="6914" max="6914" width="6" customWidth="1"/>
    <col min="6915" max="6917" width="7.7109375" customWidth="1"/>
    <col min="6918" max="6918" width="1.7109375" customWidth="1"/>
    <col min="6919" max="6919" width="6.42578125" customWidth="1"/>
    <col min="6920" max="6922" width="7.7109375" customWidth="1"/>
    <col min="7169" max="7169" width="4.7109375" customWidth="1"/>
    <col min="7170" max="7170" width="6" customWidth="1"/>
    <col min="7171" max="7173" width="7.7109375" customWidth="1"/>
    <col min="7174" max="7174" width="1.7109375" customWidth="1"/>
    <col min="7175" max="7175" width="6.42578125" customWidth="1"/>
    <col min="7176" max="7178" width="7.7109375" customWidth="1"/>
    <col min="7425" max="7425" width="4.7109375" customWidth="1"/>
    <col min="7426" max="7426" width="6" customWidth="1"/>
    <col min="7427" max="7429" width="7.7109375" customWidth="1"/>
    <col min="7430" max="7430" width="1.7109375" customWidth="1"/>
    <col min="7431" max="7431" width="6.42578125" customWidth="1"/>
    <col min="7432" max="7434" width="7.7109375" customWidth="1"/>
    <col min="7681" max="7681" width="4.7109375" customWidth="1"/>
    <col min="7682" max="7682" width="6" customWidth="1"/>
    <col min="7683" max="7685" width="7.7109375" customWidth="1"/>
    <col min="7686" max="7686" width="1.7109375" customWidth="1"/>
    <col min="7687" max="7687" width="6.42578125" customWidth="1"/>
    <col min="7688" max="7690" width="7.7109375" customWidth="1"/>
    <col min="7937" max="7937" width="4.7109375" customWidth="1"/>
    <col min="7938" max="7938" width="6" customWidth="1"/>
    <col min="7939" max="7941" width="7.7109375" customWidth="1"/>
    <col min="7942" max="7942" width="1.7109375" customWidth="1"/>
    <col min="7943" max="7943" width="6.42578125" customWidth="1"/>
    <col min="7944" max="7946" width="7.7109375" customWidth="1"/>
    <col min="8193" max="8193" width="4.7109375" customWidth="1"/>
    <col min="8194" max="8194" width="6" customWidth="1"/>
    <col min="8195" max="8197" width="7.7109375" customWidth="1"/>
    <col min="8198" max="8198" width="1.7109375" customWidth="1"/>
    <col min="8199" max="8199" width="6.42578125" customWidth="1"/>
    <col min="8200" max="8202" width="7.7109375" customWidth="1"/>
    <col min="8449" max="8449" width="4.7109375" customWidth="1"/>
    <col min="8450" max="8450" width="6" customWidth="1"/>
    <col min="8451" max="8453" width="7.7109375" customWidth="1"/>
    <col min="8454" max="8454" width="1.7109375" customWidth="1"/>
    <col min="8455" max="8455" width="6.42578125" customWidth="1"/>
    <col min="8456" max="8458" width="7.7109375" customWidth="1"/>
    <col min="8705" max="8705" width="4.7109375" customWidth="1"/>
    <col min="8706" max="8706" width="6" customWidth="1"/>
    <col min="8707" max="8709" width="7.7109375" customWidth="1"/>
    <col min="8710" max="8710" width="1.7109375" customWidth="1"/>
    <col min="8711" max="8711" width="6.42578125" customWidth="1"/>
    <col min="8712" max="8714" width="7.7109375" customWidth="1"/>
    <col min="8961" max="8961" width="4.7109375" customWidth="1"/>
    <col min="8962" max="8962" width="6" customWidth="1"/>
    <col min="8963" max="8965" width="7.7109375" customWidth="1"/>
    <col min="8966" max="8966" width="1.7109375" customWidth="1"/>
    <col min="8967" max="8967" width="6.42578125" customWidth="1"/>
    <col min="8968" max="8970" width="7.7109375" customWidth="1"/>
    <col min="9217" max="9217" width="4.7109375" customWidth="1"/>
    <col min="9218" max="9218" width="6" customWidth="1"/>
    <col min="9219" max="9221" width="7.7109375" customWidth="1"/>
    <col min="9222" max="9222" width="1.7109375" customWidth="1"/>
    <col min="9223" max="9223" width="6.42578125" customWidth="1"/>
    <col min="9224" max="9226" width="7.7109375" customWidth="1"/>
    <col min="9473" max="9473" width="4.7109375" customWidth="1"/>
    <col min="9474" max="9474" width="6" customWidth="1"/>
    <col min="9475" max="9477" width="7.7109375" customWidth="1"/>
    <col min="9478" max="9478" width="1.7109375" customWidth="1"/>
    <col min="9479" max="9479" width="6.42578125" customWidth="1"/>
    <col min="9480" max="9482" width="7.7109375" customWidth="1"/>
    <col min="9729" max="9729" width="4.7109375" customWidth="1"/>
    <col min="9730" max="9730" width="6" customWidth="1"/>
    <col min="9731" max="9733" width="7.7109375" customWidth="1"/>
    <col min="9734" max="9734" width="1.7109375" customWidth="1"/>
    <col min="9735" max="9735" width="6.42578125" customWidth="1"/>
    <col min="9736" max="9738" width="7.7109375" customWidth="1"/>
    <col min="9985" max="9985" width="4.7109375" customWidth="1"/>
    <col min="9986" max="9986" width="6" customWidth="1"/>
    <col min="9987" max="9989" width="7.7109375" customWidth="1"/>
    <col min="9990" max="9990" width="1.7109375" customWidth="1"/>
    <col min="9991" max="9991" width="6.42578125" customWidth="1"/>
    <col min="9992" max="9994" width="7.7109375" customWidth="1"/>
    <col min="10241" max="10241" width="4.7109375" customWidth="1"/>
    <col min="10242" max="10242" width="6" customWidth="1"/>
    <col min="10243" max="10245" width="7.7109375" customWidth="1"/>
    <col min="10246" max="10246" width="1.7109375" customWidth="1"/>
    <col min="10247" max="10247" width="6.42578125" customWidth="1"/>
    <col min="10248" max="10250" width="7.7109375" customWidth="1"/>
    <col min="10497" max="10497" width="4.7109375" customWidth="1"/>
    <col min="10498" max="10498" width="6" customWidth="1"/>
    <col min="10499" max="10501" width="7.7109375" customWidth="1"/>
    <col min="10502" max="10502" width="1.7109375" customWidth="1"/>
    <col min="10503" max="10503" width="6.42578125" customWidth="1"/>
    <col min="10504" max="10506" width="7.7109375" customWidth="1"/>
    <col min="10753" max="10753" width="4.7109375" customWidth="1"/>
    <col min="10754" max="10754" width="6" customWidth="1"/>
    <col min="10755" max="10757" width="7.7109375" customWidth="1"/>
    <col min="10758" max="10758" width="1.7109375" customWidth="1"/>
    <col min="10759" max="10759" width="6.42578125" customWidth="1"/>
    <col min="10760" max="10762" width="7.7109375" customWidth="1"/>
    <col min="11009" max="11009" width="4.7109375" customWidth="1"/>
    <col min="11010" max="11010" width="6" customWidth="1"/>
    <col min="11011" max="11013" width="7.7109375" customWidth="1"/>
    <col min="11014" max="11014" width="1.7109375" customWidth="1"/>
    <col min="11015" max="11015" width="6.42578125" customWidth="1"/>
    <col min="11016" max="11018" width="7.7109375" customWidth="1"/>
    <col min="11265" max="11265" width="4.7109375" customWidth="1"/>
    <col min="11266" max="11266" width="6" customWidth="1"/>
    <col min="11267" max="11269" width="7.7109375" customWidth="1"/>
    <col min="11270" max="11270" width="1.7109375" customWidth="1"/>
    <col min="11271" max="11271" width="6.42578125" customWidth="1"/>
    <col min="11272" max="11274" width="7.7109375" customWidth="1"/>
    <col min="11521" max="11521" width="4.7109375" customWidth="1"/>
    <col min="11522" max="11522" width="6" customWidth="1"/>
    <col min="11523" max="11525" width="7.7109375" customWidth="1"/>
    <col min="11526" max="11526" width="1.7109375" customWidth="1"/>
    <col min="11527" max="11527" width="6.42578125" customWidth="1"/>
    <col min="11528" max="11530" width="7.7109375" customWidth="1"/>
    <col min="11777" max="11777" width="4.7109375" customWidth="1"/>
    <col min="11778" max="11778" width="6" customWidth="1"/>
    <col min="11779" max="11781" width="7.7109375" customWidth="1"/>
    <col min="11782" max="11782" width="1.7109375" customWidth="1"/>
    <col min="11783" max="11783" width="6.42578125" customWidth="1"/>
    <col min="11784" max="11786" width="7.7109375" customWidth="1"/>
    <col min="12033" max="12033" width="4.7109375" customWidth="1"/>
    <col min="12034" max="12034" width="6" customWidth="1"/>
    <col min="12035" max="12037" width="7.7109375" customWidth="1"/>
    <col min="12038" max="12038" width="1.7109375" customWidth="1"/>
    <col min="12039" max="12039" width="6.42578125" customWidth="1"/>
    <col min="12040" max="12042" width="7.7109375" customWidth="1"/>
    <col min="12289" max="12289" width="4.7109375" customWidth="1"/>
    <col min="12290" max="12290" width="6" customWidth="1"/>
    <col min="12291" max="12293" width="7.7109375" customWidth="1"/>
    <col min="12294" max="12294" width="1.7109375" customWidth="1"/>
    <col min="12295" max="12295" width="6.42578125" customWidth="1"/>
    <col min="12296" max="12298" width="7.7109375" customWidth="1"/>
    <col min="12545" max="12545" width="4.7109375" customWidth="1"/>
    <col min="12546" max="12546" width="6" customWidth="1"/>
    <col min="12547" max="12549" width="7.7109375" customWidth="1"/>
    <col min="12550" max="12550" width="1.7109375" customWidth="1"/>
    <col min="12551" max="12551" width="6.42578125" customWidth="1"/>
    <col min="12552" max="12554" width="7.7109375" customWidth="1"/>
    <col min="12801" max="12801" width="4.7109375" customWidth="1"/>
    <col min="12802" max="12802" width="6" customWidth="1"/>
    <col min="12803" max="12805" width="7.7109375" customWidth="1"/>
    <col min="12806" max="12806" width="1.7109375" customWidth="1"/>
    <col min="12807" max="12807" width="6.42578125" customWidth="1"/>
    <col min="12808" max="12810" width="7.7109375" customWidth="1"/>
    <col min="13057" max="13057" width="4.7109375" customWidth="1"/>
    <col min="13058" max="13058" width="6" customWidth="1"/>
    <col min="13059" max="13061" width="7.7109375" customWidth="1"/>
    <col min="13062" max="13062" width="1.7109375" customWidth="1"/>
    <col min="13063" max="13063" width="6.42578125" customWidth="1"/>
    <col min="13064" max="13066" width="7.7109375" customWidth="1"/>
    <col min="13313" max="13313" width="4.7109375" customWidth="1"/>
    <col min="13314" max="13314" width="6" customWidth="1"/>
    <col min="13315" max="13317" width="7.7109375" customWidth="1"/>
    <col min="13318" max="13318" width="1.7109375" customWidth="1"/>
    <col min="13319" max="13319" width="6.42578125" customWidth="1"/>
    <col min="13320" max="13322" width="7.7109375" customWidth="1"/>
    <col min="13569" max="13569" width="4.7109375" customWidth="1"/>
    <col min="13570" max="13570" width="6" customWidth="1"/>
    <col min="13571" max="13573" width="7.7109375" customWidth="1"/>
    <col min="13574" max="13574" width="1.7109375" customWidth="1"/>
    <col min="13575" max="13575" width="6.42578125" customWidth="1"/>
    <col min="13576" max="13578" width="7.7109375" customWidth="1"/>
    <col min="13825" max="13825" width="4.7109375" customWidth="1"/>
    <col min="13826" max="13826" width="6" customWidth="1"/>
    <col min="13827" max="13829" width="7.7109375" customWidth="1"/>
    <col min="13830" max="13830" width="1.7109375" customWidth="1"/>
    <col min="13831" max="13831" width="6.42578125" customWidth="1"/>
    <col min="13832" max="13834" width="7.7109375" customWidth="1"/>
    <col min="14081" max="14081" width="4.7109375" customWidth="1"/>
    <col min="14082" max="14082" width="6" customWidth="1"/>
    <col min="14083" max="14085" width="7.7109375" customWidth="1"/>
    <col min="14086" max="14086" width="1.7109375" customWidth="1"/>
    <col min="14087" max="14087" width="6.42578125" customWidth="1"/>
    <col min="14088" max="14090" width="7.7109375" customWidth="1"/>
    <col min="14337" max="14337" width="4.7109375" customWidth="1"/>
    <col min="14338" max="14338" width="6" customWidth="1"/>
    <col min="14339" max="14341" width="7.7109375" customWidth="1"/>
    <col min="14342" max="14342" width="1.7109375" customWidth="1"/>
    <col min="14343" max="14343" width="6.42578125" customWidth="1"/>
    <col min="14344" max="14346" width="7.7109375" customWidth="1"/>
    <col min="14593" max="14593" width="4.7109375" customWidth="1"/>
    <col min="14594" max="14594" width="6" customWidth="1"/>
    <col min="14595" max="14597" width="7.7109375" customWidth="1"/>
    <col min="14598" max="14598" width="1.7109375" customWidth="1"/>
    <col min="14599" max="14599" width="6.42578125" customWidth="1"/>
    <col min="14600" max="14602" width="7.7109375" customWidth="1"/>
    <col min="14849" max="14849" width="4.7109375" customWidth="1"/>
    <col min="14850" max="14850" width="6" customWidth="1"/>
    <col min="14851" max="14853" width="7.7109375" customWidth="1"/>
    <col min="14854" max="14854" width="1.7109375" customWidth="1"/>
    <col min="14855" max="14855" width="6.42578125" customWidth="1"/>
    <col min="14856" max="14858" width="7.7109375" customWidth="1"/>
    <col min="15105" max="15105" width="4.7109375" customWidth="1"/>
    <col min="15106" max="15106" width="6" customWidth="1"/>
    <col min="15107" max="15109" width="7.7109375" customWidth="1"/>
    <col min="15110" max="15110" width="1.7109375" customWidth="1"/>
    <col min="15111" max="15111" width="6.42578125" customWidth="1"/>
    <col min="15112" max="15114" width="7.7109375" customWidth="1"/>
    <col min="15361" max="15361" width="4.7109375" customWidth="1"/>
    <col min="15362" max="15362" width="6" customWidth="1"/>
    <col min="15363" max="15365" width="7.7109375" customWidth="1"/>
    <col min="15366" max="15366" width="1.7109375" customWidth="1"/>
    <col min="15367" max="15367" width="6.42578125" customWidth="1"/>
    <col min="15368" max="15370" width="7.7109375" customWidth="1"/>
    <col min="15617" max="15617" width="4.7109375" customWidth="1"/>
    <col min="15618" max="15618" width="6" customWidth="1"/>
    <col min="15619" max="15621" width="7.7109375" customWidth="1"/>
    <col min="15622" max="15622" width="1.7109375" customWidth="1"/>
    <col min="15623" max="15623" width="6.42578125" customWidth="1"/>
    <col min="15624" max="15626" width="7.7109375" customWidth="1"/>
    <col min="15873" max="15873" width="4.7109375" customWidth="1"/>
    <col min="15874" max="15874" width="6" customWidth="1"/>
    <col min="15875" max="15877" width="7.7109375" customWidth="1"/>
    <col min="15878" max="15878" width="1.7109375" customWidth="1"/>
    <col min="15879" max="15879" width="6.42578125" customWidth="1"/>
    <col min="15880" max="15882" width="7.7109375" customWidth="1"/>
    <col min="16129" max="16129" width="4.7109375" customWidth="1"/>
    <col min="16130" max="16130" width="6" customWidth="1"/>
    <col min="16131" max="16133" width="7.7109375" customWidth="1"/>
    <col min="16134" max="16134" width="1.7109375" customWidth="1"/>
    <col min="16135" max="16135" width="6.42578125" customWidth="1"/>
    <col min="16136" max="16138" width="7.7109375" customWidth="1"/>
  </cols>
  <sheetData>
    <row r="1" spans="1:10" ht="15.75" hidden="1">
      <c r="A1" s="381"/>
      <c r="B1" s="503" t="s">
        <v>789</v>
      </c>
      <c r="C1" s="381"/>
      <c r="D1" s="381"/>
      <c r="E1" s="381"/>
      <c r="F1" s="381"/>
      <c r="G1" s="381"/>
      <c r="H1" s="381"/>
      <c r="I1" s="381"/>
      <c r="J1" s="381"/>
    </row>
    <row r="2" spans="1:10" hidden="1">
      <c r="A2" s="381"/>
      <c r="B2" s="383" t="s">
        <v>739</v>
      </c>
      <c r="C2" s="381"/>
      <c r="D2" s="381"/>
      <c r="E2" s="381"/>
      <c r="F2" s="381"/>
      <c r="G2" s="381"/>
      <c r="H2" s="381"/>
      <c r="I2" s="381"/>
      <c r="J2" s="381"/>
    </row>
    <row r="3" spans="1:10" hidden="1">
      <c r="A3" s="381"/>
      <c r="B3" s="381"/>
      <c r="C3" s="381"/>
      <c r="D3" s="381"/>
      <c r="E3" s="381"/>
      <c r="F3" s="381"/>
      <c r="G3" s="381"/>
      <c r="H3" s="381"/>
      <c r="I3" s="381"/>
      <c r="J3" s="381"/>
    </row>
    <row r="4" spans="1:10" hidden="1">
      <c r="A4" s="381"/>
      <c r="B4" s="565" t="s">
        <v>749</v>
      </c>
      <c r="C4" s="381"/>
      <c r="D4" s="381"/>
      <c r="E4" s="382" t="s">
        <v>790</v>
      </c>
      <c r="F4" s="381"/>
      <c r="G4" s="381"/>
      <c r="H4" s="381"/>
      <c r="I4" s="381"/>
      <c r="J4" s="381"/>
    </row>
    <row r="5" spans="1:10" hidden="1">
      <c r="A5" s="381"/>
      <c r="B5" s="381"/>
      <c r="C5" s="381"/>
      <c r="D5" s="381"/>
      <c r="E5" s="381"/>
      <c r="F5" s="381"/>
      <c r="G5" s="381"/>
      <c r="H5" s="381"/>
      <c r="I5" s="381"/>
      <c r="J5" s="381"/>
    </row>
    <row r="6" spans="1:10" hidden="1">
      <c r="A6" s="381"/>
      <c r="B6" s="566"/>
      <c r="C6" s="566">
        <f>+C101</f>
        <v>376</v>
      </c>
      <c r="D6" s="566">
        <f>+D101</f>
        <v>378</v>
      </c>
      <c r="E6" s="566">
        <f>+E101</f>
        <v>380</v>
      </c>
      <c r="F6" s="567"/>
      <c r="G6" s="567"/>
      <c r="H6" s="567"/>
      <c r="I6" s="567"/>
      <c r="J6" s="567"/>
    </row>
    <row r="7" spans="1:10" hidden="1">
      <c r="A7" s="381"/>
      <c r="B7" s="566" t="s">
        <v>750</v>
      </c>
      <c r="C7" s="566" t="s">
        <v>750</v>
      </c>
      <c r="D7" s="566" t="s">
        <v>750</v>
      </c>
      <c r="E7" s="566" t="s">
        <v>750</v>
      </c>
      <c r="F7" s="399"/>
      <c r="G7" s="399"/>
      <c r="H7" s="399"/>
      <c r="I7" s="399"/>
      <c r="J7" s="399"/>
    </row>
    <row r="8" spans="1:10" hidden="1">
      <c r="A8" s="381"/>
      <c r="B8" s="566" t="s">
        <v>751</v>
      </c>
      <c r="C8" s="568">
        <f>+'Import Incentives'!F57</f>
        <v>0.33539999999999998</v>
      </c>
      <c r="D8" s="568">
        <f>+'Import Incentives'!G57</f>
        <v>0.33539999999999998</v>
      </c>
      <c r="E8" s="568">
        <f>+'Import Incentives'!H57</f>
        <v>0.33539999999999998</v>
      </c>
      <c r="F8" s="399"/>
      <c r="G8" s="399"/>
      <c r="H8" s="399"/>
      <c r="I8" s="399"/>
      <c r="J8" s="399"/>
    </row>
    <row r="9" spans="1:10" hidden="1">
      <c r="A9" s="381"/>
      <c r="B9" s="567"/>
      <c r="C9" s="399"/>
      <c r="D9" s="399"/>
      <c r="E9" s="399"/>
      <c r="F9" s="399"/>
      <c r="G9" s="399"/>
      <c r="H9" s="399"/>
      <c r="I9" s="399"/>
      <c r="J9" s="399"/>
    </row>
    <row r="10" spans="1:10" hidden="1">
      <c r="A10" s="381"/>
      <c r="B10" s="567" t="s">
        <v>791</v>
      </c>
      <c r="C10" s="399"/>
      <c r="D10" s="399"/>
      <c r="E10" s="399"/>
      <c r="F10" s="399"/>
      <c r="G10" s="399"/>
      <c r="H10" s="399"/>
      <c r="I10" s="399"/>
      <c r="J10" s="399"/>
    </row>
    <row r="11" spans="1:10" ht="15.75" hidden="1" thickBot="1">
      <c r="A11" s="381"/>
      <c r="B11" s="567" t="s">
        <v>792</v>
      </c>
      <c r="C11" s="282">
        <f>+'Import Incentives'!F61</f>
        <v>1</v>
      </c>
      <c r="D11" s="282">
        <f>+'Import Incentives'!G61</f>
        <v>1</v>
      </c>
      <c r="E11" s="282">
        <f>+'Import Incentives'!H61</f>
        <v>1</v>
      </c>
      <c r="F11" s="399"/>
      <c r="G11" s="399"/>
      <c r="H11" s="399"/>
      <c r="I11" s="399"/>
      <c r="J11" s="399"/>
    </row>
    <row r="12" spans="1:10" hidden="1">
      <c r="A12" s="381"/>
      <c r="B12" s="567"/>
      <c r="C12" s="399"/>
      <c r="D12" s="399"/>
      <c r="E12" s="399"/>
      <c r="F12" s="399"/>
      <c r="G12" s="399"/>
      <c r="H12" s="399"/>
      <c r="I12" s="399"/>
      <c r="J12" s="399"/>
    </row>
    <row r="13" spans="1:10" hidden="1">
      <c r="A13" s="381"/>
      <c r="B13" s="567"/>
      <c r="C13" s="399"/>
      <c r="D13" s="399"/>
      <c r="E13" s="399"/>
      <c r="F13" s="399"/>
      <c r="G13" s="399"/>
      <c r="H13" s="399"/>
      <c r="I13" s="399"/>
      <c r="J13" s="399"/>
    </row>
    <row r="14" spans="1:10" hidden="1">
      <c r="A14" s="381"/>
      <c r="B14" s="567"/>
      <c r="C14" s="399"/>
      <c r="D14" s="399"/>
      <c r="E14" s="399"/>
      <c r="F14" s="399"/>
      <c r="G14" s="399"/>
      <c r="H14" s="399"/>
      <c r="I14" s="399"/>
      <c r="J14" s="399"/>
    </row>
    <row r="15" spans="1:10" hidden="1">
      <c r="A15" s="381"/>
      <c r="B15" s="567"/>
      <c r="C15" s="399"/>
      <c r="D15" s="399"/>
      <c r="E15" s="399"/>
      <c r="F15" s="399"/>
      <c r="G15" s="399"/>
      <c r="H15" s="399"/>
      <c r="I15" s="399"/>
      <c r="J15" s="399"/>
    </row>
    <row r="16" spans="1:10" hidden="1">
      <c r="A16" s="381"/>
      <c r="B16" s="567"/>
      <c r="C16" s="399"/>
      <c r="D16" s="399"/>
      <c r="E16" s="399"/>
      <c r="F16" s="399"/>
      <c r="G16" s="399"/>
      <c r="H16" s="399"/>
      <c r="I16" s="399"/>
      <c r="J16" s="399"/>
    </row>
    <row r="17" spans="1:17" hidden="1">
      <c r="A17" s="381"/>
      <c r="B17" s="567"/>
      <c r="C17" s="399"/>
      <c r="D17" s="399"/>
      <c r="E17" s="399"/>
      <c r="F17" s="399"/>
      <c r="G17" s="399"/>
      <c r="H17" s="399"/>
      <c r="I17" s="399"/>
      <c r="J17" s="399"/>
      <c r="K17" s="299"/>
      <c r="L17" s="299"/>
      <c r="M17" s="299"/>
      <c r="N17" s="299"/>
      <c r="O17" s="299"/>
      <c r="P17" s="299"/>
      <c r="Q17" s="299"/>
    </row>
    <row r="18" spans="1:17" hidden="1">
      <c r="A18" s="381"/>
      <c r="B18" s="567"/>
      <c r="C18" s="399"/>
      <c r="D18" s="399"/>
      <c r="E18" s="399"/>
      <c r="F18" s="399"/>
      <c r="G18" s="399"/>
      <c r="H18" s="399"/>
      <c r="I18" s="399"/>
      <c r="J18" s="399"/>
      <c r="K18" s="299"/>
      <c r="L18" s="299"/>
      <c r="M18" s="299"/>
      <c r="N18" s="299"/>
      <c r="O18" s="299"/>
      <c r="P18" s="299"/>
      <c r="Q18" s="299"/>
    </row>
    <row r="19" spans="1:17" hidden="1">
      <c r="A19" s="381"/>
      <c r="B19" s="567"/>
      <c r="C19" s="399"/>
      <c r="D19" s="399"/>
      <c r="E19" s="399"/>
      <c r="F19" s="399"/>
      <c r="G19" s="399"/>
      <c r="H19" s="399"/>
      <c r="I19" s="399"/>
      <c r="J19" s="399"/>
      <c r="K19" s="299"/>
      <c r="L19" s="299"/>
      <c r="M19" s="299"/>
      <c r="N19" s="299"/>
      <c r="O19" s="299"/>
      <c r="P19" s="299"/>
      <c r="Q19" s="299"/>
    </row>
    <row r="20" spans="1:17" hidden="1">
      <c r="A20" s="381"/>
      <c r="B20" s="381"/>
      <c r="C20" s="399"/>
      <c r="D20" s="399"/>
      <c r="E20" s="399"/>
      <c r="F20" s="399"/>
      <c r="G20" s="399"/>
      <c r="H20" s="399"/>
      <c r="I20" s="399"/>
      <c r="J20" s="399"/>
      <c r="K20" s="299"/>
      <c r="L20" s="299"/>
      <c r="M20" s="299"/>
      <c r="N20" s="299"/>
      <c r="O20" s="299"/>
      <c r="P20" s="299"/>
      <c r="Q20" s="299"/>
    </row>
    <row r="21" spans="1:17" hidden="1">
      <c r="A21" s="381"/>
      <c r="B21" s="381"/>
      <c r="C21" s="399"/>
      <c r="D21" s="399"/>
      <c r="E21" s="399"/>
      <c r="F21" s="399"/>
      <c r="G21" s="399"/>
      <c r="H21" s="399"/>
      <c r="I21" s="399"/>
      <c r="J21" s="399"/>
      <c r="K21" s="299"/>
      <c r="L21" s="299"/>
      <c r="M21" s="299"/>
      <c r="N21" s="299"/>
      <c r="O21" s="299"/>
      <c r="P21" s="299"/>
      <c r="Q21" s="299"/>
    </row>
    <row r="22" spans="1:17" hidden="1">
      <c r="A22" s="381"/>
      <c r="B22" s="381"/>
      <c r="C22" s="399"/>
      <c r="D22" s="399"/>
      <c r="E22" s="399"/>
      <c r="F22" s="399"/>
      <c r="G22" s="399"/>
      <c r="H22" s="399"/>
      <c r="I22" s="399"/>
      <c r="J22" s="399"/>
      <c r="K22" s="299"/>
      <c r="L22" s="299"/>
      <c r="M22" s="299"/>
      <c r="N22" s="299"/>
      <c r="O22" s="299"/>
      <c r="P22" s="299"/>
      <c r="Q22" s="299"/>
    </row>
    <row r="23" spans="1:17" hidden="1">
      <c r="A23" s="381"/>
      <c r="B23" s="381"/>
      <c r="C23" s="399"/>
      <c r="D23" s="399"/>
      <c r="E23" s="399"/>
      <c r="F23" s="399"/>
      <c r="G23" s="399"/>
      <c r="H23" s="399"/>
      <c r="I23" s="399"/>
      <c r="J23" s="399"/>
      <c r="K23" s="299"/>
      <c r="L23" s="299"/>
      <c r="M23" s="299"/>
      <c r="N23" s="299"/>
      <c r="O23" s="299"/>
      <c r="P23" s="299"/>
      <c r="Q23" s="299"/>
    </row>
    <row r="24" spans="1:17" hidden="1">
      <c r="A24" s="381"/>
      <c r="B24" s="381"/>
      <c r="C24" s="399"/>
      <c r="D24" s="399"/>
      <c r="E24" s="399"/>
      <c r="F24" s="399"/>
      <c r="G24" s="399"/>
      <c r="H24" s="399"/>
      <c r="I24" s="399"/>
      <c r="J24" s="399"/>
      <c r="K24" s="299"/>
      <c r="L24" s="299"/>
      <c r="M24" s="299"/>
      <c r="N24" s="299"/>
      <c r="O24" s="299"/>
      <c r="P24" s="299"/>
      <c r="Q24" s="299"/>
    </row>
    <row r="25" spans="1:17" hidden="1">
      <c r="A25" s="381"/>
      <c r="B25" s="381"/>
      <c r="C25" s="399"/>
      <c r="D25" s="399"/>
      <c r="E25" s="399"/>
      <c r="F25" s="399"/>
      <c r="G25" s="399"/>
      <c r="H25" s="399"/>
      <c r="I25" s="399"/>
      <c r="J25" s="399"/>
      <c r="K25" s="299"/>
      <c r="L25" s="299"/>
      <c r="M25" s="299"/>
      <c r="N25" s="299"/>
      <c r="O25" s="299"/>
      <c r="P25" s="299"/>
      <c r="Q25" s="299"/>
    </row>
    <row r="26" spans="1:17" ht="15.75">
      <c r="A26" s="400" t="s">
        <v>800</v>
      </c>
      <c r="B26" s="381"/>
      <c r="C26" s="381"/>
      <c r="D26" s="381"/>
      <c r="E26" s="381"/>
      <c r="F26" s="381"/>
      <c r="G26" s="381"/>
      <c r="H26" s="381"/>
      <c r="I26" s="381"/>
      <c r="J26" s="381"/>
      <c r="K26" s="299"/>
      <c r="L26" s="668" t="s">
        <v>708</v>
      </c>
      <c r="M26" s="299"/>
      <c r="N26" s="299"/>
      <c r="O26" s="694" t="s">
        <v>802</v>
      </c>
      <c r="P26" s="299"/>
      <c r="Q26" s="299"/>
    </row>
    <row r="27" spans="1:17" ht="15.75">
      <c r="A27" s="522" t="s">
        <v>793</v>
      </c>
      <c r="B27" s="381"/>
      <c r="C27" s="381"/>
      <c r="D27" s="381"/>
      <c r="E27" s="381"/>
      <c r="F27" s="381"/>
      <c r="G27" s="381"/>
      <c r="H27" s="381"/>
      <c r="I27" s="381"/>
      <c r="J27" s="381"/>
      <c r="K27" s="299"/>
      <c r="L27" s="299"/>
      <c r="M27" s="299"/>
      <c r="N27" s="299"/>
      <c r="O27" s="299"/>
      <c r="P27" s="299"/>
      <c r="Q27" s="299"/>
    </row>
    <row r="28" spans="1:17" ht="11.1" customHeight="1">
      <c r="A28" s="381"/>
      <c r="B28" s="381"/>
      <c r="C28" s="381"/>
      <c r="D28" s="381"/>
      <c r="E28" s="381"/>
      <c r="F28" s="381"/>
      <c r="G28" s="381"/>
      <c r="H28" s="381"/>
      <c r="I28" s="381"/>
      <c r="J28" s="381"/>
      <c r="K28" s="299"/>
      <c r="L28" s="299"/>
      <c r="M28" s="299"/>
      <c r="N28" s="299"/>
      <c r="O28" s="299"/>
      <c r="P28" s="299"/>
      <c r="Q28" s="299"/>
    </row>
    <row r="29" spans="1:17" ht="27.75" customHeight="1">
      <c r="A29" s="812" t="str">
        <f>"The rates shown are for shipments to the United States, billed to a U.S. UPS account number. "</f>
        <v xml:space="preserve">The rates shown are for shipments to the United States, billed to a U.S. UPS account number. </v>
      </c>
      <c r="B29" s="812"/>
      <c r="C29" s="812"/>
      <c r="D29" s="812"/>
      <c r="E29" s="812"/>
      <c r="F29" s="812"/>
      <c r="G29" s="812"/>
      <c r="H29" s="812"/>
      <c r="I29" s="812"/>
      <c r="J29" s="812"/>
      <c r="K29" s="812"/>
      <c r="L29" s="812"/>
      <c r="M29" s="669"/>
      <c r="N29" s="669"/>
      <c r="O29" s="669"/>
      <c r="P29" s="669"/>
      <c r="Q29" s="669"/>
    </row>
    <row r="30" spans="1:17" ht="11.1" customHeight="1">
      <c r="A30" s="381"/>
      <c r="B30" s="403"/>
      <c r="C30" s="403"/>
      <c r="D30" s="403"/>
      <c r="E30" s="403"/>
      <c r="F30" s="403"/>
      <c r="G30" s="403"/>
      <c r="H30" s="403"/>
      <c r="I30" s="403"/>
      <c r="J30" s="403"/>
      <c r="K30" s="299"/>
      <c r="L30" s="299"/>
      <c r="M30" s="299"/>
      <c r="N30" s="299"/>
      <c r="O30" s="299"/>
      <c r="P30" s="299"/>
      <c r="Q30" s="299"/>
    </row>
    <row r="31" spans="1:17" ht="15.75" thickBot="1">
      <c r="A31" s="381"/>
      <c r="B31" s="455" t="s">
        <v>627</v>
      </c>
      <c r="C31" s="570"/>
      <c r="D31" s="381"/>
      <c r="E31" s="381"/>
      <c r="F31" s="571"/>
      <c r="G31" s="571"/>
      <c r="H31" s="381"/>
      <c r="I31" s="381"/>
      <c r="J31" s="381"/>
      <c r="K31" s="299"/>
      <c r="L31" s="299"/>
      <c r="M31" s="299"/>
      <c r="N31" s="299"/>
      <c r="O31" s="299"/>
      <c r="P31" s="299"/>
      <c r="Q31" s="299"/>
    </row>
    <row r="32" spans="1:17">
      <c r="A32" s="381"/>
      <c r="B32" s="572"/>
      <c r="C32" s="573" t="s">
        <v>5</v>
      </c>
      <c r="D32" s="574"/>
      <c r="E32" s="576"/>
      <c r="F32" s="577" t="s">
        <v>90</v>
      </c>
      <c r="G32" s="572"/>
      <c r="H32" s="573" t="s">
        <v>5</v>
      </c>
      <c r="I32" s="574"/>
      <c r="J32" s="576"/>
      <c r="K32" s="299"/>
      <c r="L32" s="299"/>
      <c r="M32" s="299"/>
      <c r="N32" s="299"/>
      <c r="O32" s="299"/>
      <c r="P32" s="299"/>
      <c r="Q32" s="299"/>
    </row>
    <row r="33" spans="1:10" ht="15.75" thickBot="1">
      <c r="A33" s="381"/>
      <c r="B33" s="410"/>
      <c r="C33" s="492">
        <f>+C6</f>
        <v>376</v>
      </c>
      <c r="D33" s="415">
        <v>378</v>
      </c>
      <c r="E33" s="416">
        <v>380</v>
      </c>
      <c r="F33" s="579"/>
      <c r="G33" s="410"/>
      <c r="H33" s="492">
        <v>376</v>
      </c>
      <c r="I33" s="415">
        <v>378</v>
      </c>
      <c r="J33" s="416">
        <v>380</v>
      </c>
    </row>
    <row r="34" spans="1:10" ht="12" customHeight="1">
      <c r="A34" s="381"/>
      <c r="B34" s="417">
        <v>1</v>
      </c>
      <c r="C34" s="580">
        <f t="shared" ref="C34:E49" si="0">MAX(C$103*(1-C$11),C103*(1-C$8))</f>
        <v>17.412520000000001</v>
      </c>
      <c r="D34" s="581">
        <f t="shared" si="0"/>
        <v>17.724882000000004</v>
      </c>
      <c r="E34" s="619">
        <f t="shared" si="0"/>
        <v>18.289792000000002</v>
      </c>
      <c r="F34" s="584"/>
      <c r="G34" s="417">
        <v>52</v>
      </c>
      <c r="H34" s="580">
        <f>MAX(C$103*(1-C$11),C153*(1-C$8))</f>
        <v>48.688596000000011</v>
      </c>
      <c r="I34" s="581">
        <f>MAX(D$103*(1-D$11),D153*(1-D$8))</f>
        <v>62.120162000000008</v>
      </c>
      <c r="J34" s="619">
        <f>MAX(E$103*(1-E$11),E153*(1-E$8))</f>
        <v>75.452038000000016</v>
      </c>
    </row>
    <row r="35" spans="1:10" ht="12" customHeight="1">
      <c r="A35" s="381"/>
      <c r="B35" s="417">
        <f t="shared" ref="B35:B83" si="1">+B34+1</f>
        <v>2</v>
      </c>
      <c r="C35" s="425">
        <f t="shared" si="0"/>
        <v>18.289792000000002</v>
      </c>
      <c r="D35" s="426">
        <f t="shared" si="0"/>
        <v>18.529048000000003</v>
      </c>
      <c r="E35" s="428">
        <f t="shared" si="0"/>
        <v>19.452842</v>
      </c>
      <c r="F35" s="586"/>
      <c r="G35" s="417">
        <f t="shared" ref="G35:G58" si="2">+G34+2</f>
        <v>54</v>
      </c>
      <c r="H35" s="425">
        <f t="shared" ref="H35:J68" si="3">MAX(C$103*(1-C$11),C154*(1-C$8))</f>
        <v>50.137424000000003</v>
      </c>
      <c r="I35" s="426">
        <f t="shared" si="3"/>
        <v>64.353218000000012</v>
      </c>
      <c r="J35" s="428">
        <f t="shared" si="3"/>
        <v>77.831306000000012</v>
      </c>
    </row>
    <row r="36" spans="1:10" ht="12" customHeight="1">
      <c r="A36" s="381"/>
      <c r="B36" s="417">
        <f t="shared" si="1"/>
        <v>3</v>
      </c>
      <c r="C36" s="425">
        <f t="shared" si="0"/>
        <v>18.987622000000002</v>
      </c>
      <c r="D36" s="426">
        <f t="shared" si="0"/>
        <v>19.373090000000005</v>
      </c>
      <c r="E36" s="428">
        <f t="shared" si="0"/>
        <v>20.576016000000003</v>
      </c>
      <c r="F36" s="586"/>
      <c r="G36" s="417">
        <f t="shared" si="2"/>
        <v>56</v>
      </c>
      <c r="H36" s="425">
        <f t="shared" si="3"/>
        <v>51.659358000000012</v>
      </c>
      <c r="I36" s="426">
        <f t="shared" si="3"/>
        <v>66.327080000000009</v>
      </c>
      <c r="J36" s="428">
        <f t="shared" si="3"/>
        <v>80.230512000000004</v>
      </c>
    </row>
    <row r="37" spans="1:10" ht="12" customHeight="1">
      <c r="A37" s="381"/>
      <c r="B37" s="417">
        <f t="shared" si="1"/>
        <v>4</v>
      </c>
      <c r="C37" s="425">
        <f t="shared" si="0"/>
        <v>19.452842</v>
      </c>
      <c r="D37" s="426">
        <f t="shared" si="0"/>
        <v>20.343406000000002</v>
      </c>
      <c r="E37" s="428">
        <f t="shared" si="0"/>
        <v>21.911862000000003</v>
      </c>
      <c r="F37" s="586"/>
      <c r="G37" s="417">
        <f t="shared" si="2"/>
        <v>58</v>
      </c>
      <c r="H37" s="425">
        <f t="shared" si="3"/>
        <v>53.094894000000004</v>
      </c>
      <c r="I37" s="426">
        <f t="shared" si="3"/>
        <v>68.360756000000009</v>
      </c>
      <c r="J37" s="428">
        <f t="shared" si="3"/>
        <v>82.490152000000009</v>
      </c>
    </row>
    <row r="38" spans="1:10" ht="12" customHeight="1">
      <c r="A38" s="381"/>
      <c r="B38" s="448">
        <f t="shared" si="1"/>
        <v>5</v>
      </c>
      <c r="C38" s="429">
        <f t="shared" si="0"/>
        <v>20.217132000000003</v>
      </c>
      <c r="D38" s="430">
        <f t="shared" si="0"/>
        <v>21.267200000000003</v>
      </c>
      <c r="E38" s="432">
        <f t="shared" si="0"/>
        <v>22.868886000000007</v>
      </c>
      <c r="F38" s="586"/>
      <c r="G38" s="448">
        <f t="shared" si="2"/>
        <v>60</v>
      </c>
      <c r="H38" s="429">
        <f t="shared" si="3"/>
        <v>54.583598000000002</v>
      </c>
      <c r="I38" s="430">
        <f t="shared" si="3"/>
        <v>70.394432000000009</v>
      </c>
      <c r="J38" s="432">
        <f t="shared" si="3"/>
        <v>84.676686000000004</v>
      </c>
    </row>
    <row r="39" spans="1:10" ht="12" customHeight="1">
      <c r="A39" s="381"/>
      <c r="B39" s="417">
        <f t="shared" si="1"/>
        <v>6</v>
      </c>
      <c r="C39" s="425">
        <f t="shared" si="0"/>
        <v>20.788688000000004</v>
      </c>
      <c r="D39" s="426">
        <f t="shared" si="0"/>
        <v>21.659314000000006</v>
      </c>
      <c r="E39" s="428">
        <f t="shared" si="0"/>
        <v>23.998706000000002</v>
      </c>
      <c r="F39" s="586"/>
      <c r="G39" s="417">
        <f t="shared" si="2"/>
        <v>62</v>
      </c>
      <c r="H39" s="425">
        <f t="shared" si="3"/>
        <v>56.025780000000005</v>
      </c>
      <c r="I39" s="426">
        <f t="shared" si="3"/>
        <v>72.281896000000017</v>
      </c>
      <c r="J39" s="428">
        <f t="shared" si="3"/>
        <v>86.936326000000008</v>
      </c>
    </row>
    <row r="40" spans="1:10" ht="12" customHeight="1">
      <c r="A40" s="381"/>
      <c r="B40" s="417">
        <f t="shared" si="1"/>
        <v>7</v>
      </c>
      <c r="C40" s="425">
        <f t="shared" si="0"/>
        <v>21.353598000000005</v>
      </c>
      <c r="D40" s="426">
        <f t="shared" si="0"/>
        <v>22.310622000000002</v>
      </c>
      <c r="E40" s="428">
        <f t="shared" si="0"/>
        <v>25.128526000000004</v>
      </c>
      <c r="F40" s="586"/>
      <c r="G40" s="417">
        <f t="shared" si="2"/>
        <v>64</v>
      </c>
      <c r="H40" s="425">
        <f t="shared" si="3"/>
        <v>57.600882000000006</v>
      </c>
      <c r="I40" s="426">
        <f t="shared" si="3"/>
        <v>74.235820000000004</v>
      </c>
      <c r="J40" s="428">
        <f t="shared" si="3"/>
        <v>89.122860000000003</v>
      </c>
    </row>
    <row r="41" spans="1:10" ht="12" customHeight="1">
      <c r="A41" s="381"/>
      <c r="B41" s="417">
        <f t="shared" si="1"/>
        <v>8</v>
      </c>
      <c r="C41" s="425">
        <f t="shared" si="0"/>
        <v>22.024844000000002</v>
      </c>
      <c r="D41" s="426">
        <f t="shared" si="0"/>
        <v>23.274292000000006</v>
      </c>
      <c r="E41" s="428">
        <f t="shared" si="0"/>
        <v>26.298222000000003</v>
      </c>
      <c r="F41" s="586"/>
      <c r="G41" s="417">
        <f t="shared" si="2"/>
        <v>66</v>
      </c>
      <c r="H41" s="425">
        <f t="shared" si="3"/>
        <v>59.076294000000004</v>
      </c>
      <c r="I41" s="426">
        <f t="shared" si="3"/>
        <v>76.043532000000013</v>
      </c>
      <c r="J41" s="428">
        <f t="shared" si="3"/>
        <v>91.555295999999998</v>
      </c>
    </row>
    <row r="42" spans="1:10" ht="12" customHeight="1">
      <c r="A42" s="381"/>
      <c r="B42" s="417">
        <f t="shared" si="1"/>
        <v>9</v>
      </c>
      <c r="C42" s="425">
        <f t="shared" si="0"/>
        <v>22.476772000000004</v>
      </c>
      <c r="D42" s="426">
        <f t="shared" si="0"/>
        <v>24.204732000000003</v>
      </c>
      <c r="E42" s="428">
        <f t="shared" si="0"/>
        <v>27.421396000000001</v>
      </c>
      <c r="F42" s="586"/>
      <c r="G42" s="417">
        <f t="shared" si="2"/>
        <v>68</v>
      </c>
      <c r="H42" s="425">
        <f t="shared" si="3"/>
        <v>61.502084000000011</v>
      </c>
      <c r="I42" s="426">
        <f t="shared" si="3"/>
        <v>79.432992000000013</v>
      </c>
      <c r="J42" s="428">
        <f t="shared" si="3"/>
        <v>95.629294000000016</v>
      </c>
    </row>
    <row r="43" spans="1:10" ht="12" customHeight="1">
      <c r="A43" s="381"/>
      <c r="B43" s="448">
        <f t="shared" si="1"/>
        <v>10</v>
      </c>
      <c r="C43" s="429">
        <f t="shared" si="0"/>
        <v>23.194540000000003</v>
      </c>
      <c r="D43" s="430">
        <f t="shared" si="0"/>
        <v>25.095296000000001</v>
      </c>
      <c r="E43" s="432">
        <f t="shared" si="0"/>
        <v>28.630968000000003</v>
      </c>
      <c r="F43" s="586"/>
      <c r="G43" s="448">
        <f t="shared" si="2"/>
        <v>70</v>
      </c>
      <c r="H43" s="429">
        <f t="shared" si="3"/>
        <v>63.037310000000012</v>
      </c>
      <c r="I43" s="430">
        <f t="shared" si="3"/>
        <v>81.167598000000012</v>
      </c>
      <c r="J43" s="432">
        <f t="shared" si="3"/>
        <v>97.643032000000019</v>
      </c>
    </row>
    <row r="44" spans="1:10" ht="12" customHeight="1">
      <c r="A44" s="381"/>
      <c r="B44" s="417">
        <f t="shared" si="1"/>
        <v>11</v>
      </c>
      <c r="C44" s="425">
        <f t="shared" si="0"/>
        <v>23.267646000000003</v>
      </c>
      <c r="D44" s="426">
        <f t="shared" si="0"/>
        <v>25.607038000000003</v>
      </c>
      <c r="E44" s="428">
        <f t="shared" si="0"/>
        <v>29.355382000000006</v>
      </c>
      <c r="F44" s="586"/>
      <c r="G44" s="417">
        <f t="shared" si="2"/>
        <v>72</v>
      </c>
      <c r="H44" s="425">
        <f t="shared" si="3"/>
        <v>64.432970000000012</v>
      </c>
      <c r="I44" s="426">
        <f t="shared" si="3"/>
        <v>83.108230000000006</v>
      </c>
      <c r="J44" s="428">
        <f t="shared" si="3"/>
        <v>100.11534400000002</v>
      </c>
    </row>
    <row r="45" spans="1:10" ht="12" customHeight="1">
      <c r="A45" s="381"/>
      <c r="B45" s="417">
        <f t="shared" si="1"/>
        <v>12</v>
      </c>
      <c r="C45" s="425">
        <f t="shared" si="0"/>
        <v>23.712928000000002</v>
      </c>
      <c r="D45" s="426">
        <f t="shared" si="0"/>
        <v>26.570708000000007</v>
      </c>
      <c r="E45" s="428">
        <f t="shared" si="0"/>
        <v>30.518432000000004</v>
      </c>
      <c r="F45" s="586"/>
      <c r="G45" s="417">
        <f t="shared" si="2"/>
        <v>74</v>
      </c>
      <c r="H45" s="425">
        <f t="shared" si="3"/>
        <v>65.549498</v>
      </c>
      <c r="I45" s="426">
        <f t="shared" si="3"/>
        <v>84.357678000000021</v>
      </c>
      <c r="J45" s="428">
        <f t="shared" si="3"/>
        <v>101.94299400000003</v>
      </c>
    </row>
    <row r="46" spans="1:10" ht="12" customHeight="1">
      <c r="A46" s="381"/>
      <c r="B46" s="417">
        <f t="shared" si="1"/>
        <v>13</v>
      </c>
      <c r="C46" s="425">
        <f t="shared" si="0"/>
        <v>24.085104000000005</v>
      </c>
      <c r="D46" s="426">
        <f t="shared" si="0"/>
        <v>27.547670000000004</v>
      </c>
      <c r="E46" s="428">
        <f t="shared" si="0"/>
        <v>31.561854000000004</v>
      </c>
      <c r="F46" s="586"/>
      <c r="G46" s="417">
        <f t="shared" si="2"/>
        <v>76</v>
      </c>
      <c r="H46" s="425">
        <f t="shared" si="3"/>
        <v>66.998326000000006</v>
      </c>
      <c r="I46" s="426">
        <f t="shared" si="3"/>
        <v>86.172036000000006</v>
      </c>
      <c r="J46" s="428">
        <f t="shared" si="3"/>
        <v>104.46847400000001</v>
      </c>
    </row>
    <row r="47" spans="1:10" ht="12" customHeight="1">
      <c r="A47" s="381"/>
      <c r="B47" s="417">
        <f t="shared" si="1"/>
        <v>14</v>
      </c>
      <c r="C47" s="425">
        <f t="shared" si="0"/>
        <v>24.317714000000006</v>
      </c>
      <c r="D47" s="426">
        <f t="shared" si="0"/>
        <v>28.351836000000006</v>
      </c>
      <c r="E47" s="428">
        <f t="shared" si="0"/>
        <v>32.698320000000002</v>
      </c>
      <c r="F47" s="586"/>
      <c r="G47" s="417">
        <f t="shared" si="2"/>
        <v>78</v>
      </c>
      <c r="H47" s="425">
        <f t="shared" si="3"/>
        <v>68.427216000000016</v>
      </c>
      <c r="I47" s="426">
        <f t="shared" si="3"/>
        <v>88.272172000000012</v>
      </c>
      <c r="J47" s="428">
        <f t="shared" si="3"/>
        <v>107.11358200000002</v>
      </c>
    </row>
    <row r="48" spans="1:10" ht="12" customHeight="1">
      <c r="A48" s="381"/>
      <c r="B48" s="448">
        <f t="shared" si="1"/>
        <v>15</v>
      </c>
      <c r="C48" s="429">
        <f t="shared" si="0"/>
        <v>24.596846000000003</v>
      </c>
      <c r="D48" s="430">
        <f t="shared" si="0"/>
        <v>29.229108000000007</v>
      </c>
      <c r="E48" s="432">
        <f t="shared" si="0"/>
        <v>33.814848000000005</v>
      </c>
      <c r="F48" s="586"/>
      <c r="G48" s="448">
        <f t="shared" si="2"/>
        <v>80</v>
      </c>
      <c r="H48" s="429">
        <f t="shared" si="3"/>
        <v>68.972188000000003</v>
      </c>
      <c r="I48" s="430">
        <f t="shared" si="3"/>
        <v>89.016524000000004</v>
      </c>
      <c r="J48" s="432">
        <f t="shared" si="3"/>
        <v>108.11048200000002</v>
      </c>
    </row>
    <row r="49" spans="1:10" ht="12" customHeight="1">
      <c r="A49" s="381"/>
      <c r="B49" s="417">
        <f t="shared" si="1"/>
        <v>16</v>
      </c>
      <c r="C49" s="425">
        <f t="shared" si="0"/>
        <v>25.194986000000007</v>
      </c>
      <c r="D49" s="426">
        <f t="shared" si="0"/>
        <v>29.960168000000003</v>
      </c>
      <c r="E49" s="428">
        <f t="shared" si="0"/>
        <v>34.785164000000009</v>
      </c>
      <c r="F49" s="586"/>
      <c r="G49" s="417">
        <f t="shared" si="2"/>
        <v>82</v>
      </c>
      <c r="H49" s="425">
        <f t="shared" si="3"/>
        <v>69.842814000000004</v>
      </c>
      <c r="I49" s="426">
        <f t="shared" si="3"/>
        <v>90.345724000000004</v>
      </c>
      <c r="J49" s="428">
        <f t="shared" si="3"/>
        <v>109.92484000000002</v>
      </c>
    </row>
    <row r="50" spans="1:10" ht="12" customHeight="1">
      <c r="A50" s="381"/>
      <c r="B50" s="417">
        <f t="shared" si="1"/>
        <v>17</v>
      </c>
      <c r="C50" s="425">
        <f t="shared" ref="C50:E65" si="4">MAX(C$103*(1-C$11),C119*(1-C$8))</f>
        <v>25.866232000000004</v>
      </c>
      <c r="D50" s="426">
        <f t="shared" si="4"/>
        <v>30.717812000000002</v>
      </c>
      <c r="E50" s="428">
        <f t="shared" si="4"/>
        <v>35.99473600000001</v>
      </c>
      <c r="F50" s="586"/>
      <c r="G50" s="417">
        <f t="shared" si="2"/>
        <v>84</v>
      </c>
      <c r="H50" s="425">
        <f t="shared" si="3"/>
        <v>72.268604000000011</v>
      </c>
      <c r="I50" s="426">
        <f t="shared" si="3"/>
        <v>93.569034000000002</v>
      </c>
      <c r="J50" s="428">
        <f t="shared" si="3"/>
        <v>113.89250200000002</v>
      </c>
    </row>
    <row r="51" spans="1:10" ht="12" customHeight="1">
      <c r="A51" s="381"/>
      <c r="B51" s="417">
        <f t="shared" si="1"/>
        <v>18</v>
      </c>
      <c r="C51" s="425">
        <f t="shared" si="4"/>
        <v>26.570708000000007</v>
      </c>
      <c r="D51" s="426">
        <f t="shared" si="4"/>
        <v>31.528624000000001</v>
      </c>
      <c r="E51" s="428">
        <f t="shared" si="4"/>
        <v>36.958406000000004</v>
      </c>
      <c r="F51" s="586"/>
      <c r="G51" s="417">
        <f t="shared" si="2"/>
        <v>86</v>
      </c>
      <c r="H51" s="425">
        <f t="shared" si="3"/>
        <v>72.474630000000005</v>
      </c>
      <c r="I51" s="426">
        <f t="shared" si="3"/>
        <v>93.781706000000014</v>
      </c>
      <c r="J51" s="428">
        <f t="shared" si="3"/>
        <v>114.47070400000003</v>
      </c>
    </row>
    <row r="52" spans="1:10" ht="12" customHeight="1">
      <c r="A52" s="381"/>
      <c r="B52" s="417">
        <f t="shared" si="1"/>
        <v>19</v>
      </c>
      <c r="C52" s="425">
        <f t="shared" si="4"/>
        <v>27.042574000000002</v>
      </c>
      <c r="D52" s="426">
        <f t="shared" si="4"/>
        <v>32.292914000000003</v>
      </c>
      <c r="E52" s="428">
        <f t="shared" si="4"/>
        <v>38.121456000000002</v>
      </c>
      <c r="F52" s="586"/>
      <c r="G52" s="417">
        <f t="shared" si="2"/>
        <v>88</v>
      </c>
      <c r="H52" s="425">
        <f t="shared" si="3"/>
        <v>74.747562000000002</v>
      </c>
      <c r="I52" s="426">
        <f t="shared" si="3"/>
        <v>96.001470000000026</v>
      </c>
      <c r="J52" s="428">
        <f t="shared" si="3"/>
        <v>117.52121800000002</v>
      </c>
    </row>
    <row r="53" spans="1:10" ht="12" customHeight="1">
      <c r="A53" s="381"/>
      <c r="B53" s="448">
        <f t="shared" si="1"/>
        <v>20</v>
      </c>
      <c r="C53" s="429">
        <f t="shared" si="4"/>
        <v>27.454626000000005</v>
      </c>
      <c r="D53" s="430">
        <f t="shared" si="4"/>
        <v>32.8977</v>
      </c>
      <c r="E53" s="432">
        <f t="shared" si="4"/>
        <v>39.291152000000011</v>
      </c>
      <c r="F53" s="586"/>
      <c r="G53" s="448">
        <f t="shared" si="2"/>
        <v>90</v>
      </c>
      <c r="H53" s="429">
        <f t="shared" si="3"/>
        <v>75.073216000000016</v>
      </c>
      <c r="I53" s="430">
        <f t="shared" si="3"/>
        <v>97.117998000000014</v>
      </c>
      <c r="J53" s="432">
        <f t="shared" si="3"/>
        <v>119.009922</v>
      </c>
    </row>
    <row r="54" spans="1:10" ht="12" customHeight="1">
      <c r="A54" s="381"/>
      <c r="B54" s="417">
        <f t="shared" si="1"/>
        <v>21</v>
      </c>
      <c r="C54" s="425">
        <f t="shared" si="4"/>
        <v>28.890162000000004</v>
      </c>
      <c r="D54" s="426">
        <f t="shared" si="4"/>
        <v>34.652244000000003</v>
      </c>
      <c r="E54" s="428">
        <f t="shared" si="4"/>
        <v>41.278306000000008</v>
      </c>
      <c r="F54" s="586"/>
      <c r="G54" s="417">
        <f t="shared" si="2"/>
        <v>92</v>
      </c>
      <c r="H54" s="425">
        <f t="shared" si="3"/>
        <v>76.276142000000007</v>
      </c>
      <c r="I54" s="426">
        <f t="shared" si="3"/>
        <v>98.613348000000002</v>
      </c>
      <c r="J54" s="428">
        <f t="shared" si="3"/>
        <v>121.38254400000002</v>
      </c>
    </row>
    <row r="55" spans="1:10" ht="12" customHeight="1">
      <c r="A55" s="381"/>
      <c r="B55" s="417">
        <f t="shared" si="1"/>
        <v>22</v>
      </c>
      <c r="C55" s="425">
        <f t="shared" si="4"/>
        <v>29.215816000000004</v>
      </c>
      <c r="D55" s="426">
        <f t="shared" si="4"/>
        <v>35.104172000000005</v>
      </c>
      <c r="E55" s="428">
        <f t="shared" si="4"/>
        <v>42.308436000000007</v>
      </c>
      <c r="F55" s="586"/>
      <c r="G55" s="417">
        <f t="shared" si="2"/>
        <v>94</v>
      </c>
      <c r="H55" s="425">
        <f t="shared" si="3"/>
        <v>77.685094000000007</v>
      </c>
      <c r="I55" s="426">
        <f t="shared" si="3"/>
        <v>99.97577800000002</v>
      </c>
      <c r="J55" s="428">
        <f t="shared" si="3"/>
        <v>123.64883000000002</v>
      </c>
    </row>
    <row r="56" spans="1:10" ht="12" customHeight="1">
      <c r="A56" s="381"/>
      <c r="B56" s="417">
        <f t="shared" si="1"/>
        <v>23</v>
      </c>
      <c r="C56" s="425">
        <f t="shared" si="4"/>
        <v>29.913646000000004</v>
      </c>
      <c r="D56" s="426">
        <f t="shared" si="4"/>
        <v>36.054550000000006</v>
      </c>
      <c r="E56" s="428">
        <f t="shared" si="4"/>
        <v>43.418318000000006</v>
      </c>
      <c r="F56" s="586"/>
      <c r="G56" s="417">
        <f t="shared" si="2"/>
        <v>96</v>
      </c>
      <c r="H56" s="425">
        <f t="shared" si="3"/>
        <v>79.280134000000018</v>
      </c>
      <c r="I56" s="426">
        <f t="shared" si="3"/>
        <v>101.49771200000001</v>
      </c>
      <c r="J56" s="428">
        <f t="shared" si="3"/>
        <v>125.83536400000001</v>
      </c>
    </row>
    <row r="57" spans="1:10" ht="12" customHeight="1">
      <c r="A57" s="381"/>
      <c r="B57" s="417">
        <f t="shared" si="1"/>
        <v>24</v>
      </c>
      <c r="C57" s="425">
        <f t="shared" si="4"/>
        <v>30.378866000000006</v>
      </c>
      <c r="D57" s="426">
        <f t="shared" si="4"/>
        <v>36.665982000000007</v>
      </c>
      <c r="E57" s="428">
        <f t="shared" si="4"/>
        <v>44.448447999999999</v>
      </c>
      <c r="F57" s="586"/>
      <c r="G57" s="417">
        <f t="shared" si="2"/>
        <v>98</v>
      </c>
      <c r="H57" s="425">
        <f t="shared" si="3"/>
        <v>81.393562000000003</v>
      </c>
      <c r="I57" s="426">
        <f t="shared" si="3"/>
        <v>104.63462400000002</v>
      </c>
      <c r="J57" s="428">
        <f t="shared" si="3"/>
        <v>130.16855600000002</v>
      </c>
    </row>
    <row r="58" spans="1:10" ht="12" customHeight="1">
      <c r="A58" s="381"/>
      <c r="B58" s="448">
        <f t="shared" si="1"/>
        <v>25</v>
      </c>
      <c r="C58" s="429">
        <f t="shared" si="4"/>
        <v>30.903900000000004</v>
      </c>
      <c r="D58" s="430">
        <f t="shared" si="4"/>
        <v>37.377104000000003</v>
      </c>
      <c r="E58" s="432">
        <f t="shared" si="4"/>
        <v>45.598206000000005</v>
      </c>
      <c r="F58" s="586"/>
      <c r="G58" s="448">
        <f t="shared" si="2"/>
        <v>100</v>
      </c>
      <c r="H58" s="429">
        <f t="shared" si="3"/>
        <v>81.466668000000013</v>
      </c>
      <c r="I58" s="430">
        <f t="shared" si="3"/>
        <v>104.68114600000001</v>
      </c>
      <c r="J58" s="432">
        <f t="shared" si="3"/>
        <v>130.28153800000001</v>
      </c>
    </row>
    <row r="59" spans="1:10" ht="12" customHeight="1">
      <c r="A59" s="381"/>
      <c r="B59" s="417">
        <f t="shared" si="1"/>
        <v>26</v>
      </c>
      <c r="C59" s="425">
        <f t="shared" si="4"/>
        <v>31.488748000000005</v>
      </c>
      <c r="D59" s="426">
        <f t="shared" si="4"/>
        <v>38.08158000000001</v>
      </c>
      <c r="E59" s="428">
        <f t="shared" si="4"/>
        <v>46.74796400000001</v>
      </c>
      <c r="F59" s="586"/>
      <c r="G59" s="417">
        <f t="shared" ref="G59:G68" si="5">+G58+5</f>
        <v>105</v>
      </c>
      <c r="H59" s="425">
        <f t="shared" si="3"/>
        <v>83.281026000000011</v>
      </c>
      <c r="I59" s="426">
        <f t="shared" si="3"/>
        <v>106.24295600000002</v>
      </c>
      <c r="J59" s="428">
        <f t="shared" si="3"/>
        <v>133.757396</v>
      </c>
    </row>
    <row r="60" spans="1:10" ht="12" customHeight="1">
      <c r="A60" s="381"/>
      <c r="B60" s="417">
        <f t="shared" si="1"/>
        <v>27</v>
      </c>
      <c r="C60" s="425">
        <f t="shared" si="4"/>
        <v>32.027073999999999</v>
      </c>
      <c r="D60" s="426">
        <f t="shared" si="4"/>
        <v>38.938914000000004</v>
      </c>
      <c r="E60" s="428">
        <f t="shared" si="4"/>
        <v>47.778094000000003</v>
      </c>
      <c r="F60" s="586"/>
      <c r="G60" s="417">
        <f t="shared" si="5"/>
        <v>110</v>
      </c>
      <c r="H60" s="425">
        <f t="shared" si="3"/>
        <v>85.673586000000014</v>
      </c>
      <c r="I60" s="426">
        <f t="shared" si="3"/>
        <v>108.15035800000001</v>
      </c>
      <c r="J60" s="428">
        <f t="shared" si="3"/>
        <v>137.02722800000001</v>
      </c>
    </row>
    <row r="61" spans="1:10" ht="12" customHeight="1">
      <c r="A61" s="381"/>
      <c r="B61" s="417">
        <f t="shared" si="1"/>
        <v>28</v>
      </c>
      <c r="C61" s="425">
        <f t="shared" si="4"/>
        <v>33.349628000000003</v>
      </c>
      <c r="D61" s="426">
        <f t="shared" si="4"/>
        <v>40.268114000000004</v>
      </c>
      <c r="E61" s="428">
        <f t="shared" si="4"/>
        <v>49.685496000000008</v>
      </c>
      <c r="F61" s="586"/>
      <c r="G61" s="417">
        <f t="shared" si="5"/>
        <v>115</v>
      </c>
      <c r="H61" s="425">
        <f t="shared" si="3"/>
        <v>87.866766000000013</v>
      </c>
      <c r="I61" s="426">
        <f t="shared" si="3"/>
        <v>110.03782200000001</v>
      </c>
      <c r="J61" s="428">
        <f t="shared" si="3"/>
        <v>140.27712200000002</v>
      </c>
    </row>
    <row r="62" spans="1:10" ht="12" customHeight="1">
      <c r="A62" s="381"/>
      <c r="B62" s="417">
        <f t="shared" si="1"/>
        <v>29</v>
      </c>
      <c r="C62" s="425">
        <f t="shared" si="4"/>
        <v>33.416088000000002</v>
      </c>
      <c r="D62" s="426">
        <f t="shared" si="4"/>
        <v>40.474140000000006</v>
      </c>
      <c r="E62" s="428">
        <f t="shared" si="4"/>
        <v>50.037734000000007</v>
      </c>
      <c r="F62" s="586"/>
      <c r="G62" s="417">
        <f t="shared" si="5"/>
        <v>120</v>
      </c>
      <c r="H62" s="425">
        <f t="shared" si="3"/>
        <v>90.046654000000018</v>
      </c>
      <c r="I62" s="426">
        <f t="shared" si="3"/>
        <v>111.81895000000002</v>
      </c>
      <c r="J62" s="428">
        <f t="shared" si="3"/>
        <v>143.63335200000003</v>
      </c>
    </row>
    <row r="63" spans="1:10" ht="12" customHeight="1">
      <c r="A63" s="381"/>
      <c r="B63" s="448">
        <f t="shared" si="1"/>
        <v>30</v>
      </c>
      <c r="C63" s="429">
        <f t="shared" si="4"/>
        <v>34.206962000000004</v>
      </c>
      <c r="D63" s="430">
        <f t="shared" si="4"/>
        <v>41.524208000000009</v>
      </c>
      <c r="E63" s="432">
        <f t="shared" si="4"/>
        <v>51.406810000000014</v>
      </c>
      <c r="F63" s="586"/>
      <c r="G63" s="448">
        <f t="shared" si="5"/>
        <v>125</v>
      </c>
      <c r="H63" s="429">
        <f t="shared" si="3"/>
        <v>92.080330000000018</v>
      </c>
      <c r="I63" s="430">
        <f t="shared" si="3"/>
        <v>113.63330800000001</v>
      </c>
      <c r="J63" s="432">
        <f t="shared" si="3"/>
        <v>147.00952000000004</v>
      </c>
    </row>
    <row r="64" spans="1:10" ht="12" customHeight="1">
      <c r="A64" s="381"/>
      <c r="B64" s="417">
        <f t="shared" si="1"/>
        <v>31</v>
      </c>
      <c r="C64" s="425">
        <f t="shared" si="4"/>
        <v>34.698766000000006</v>
      </c>
      <c r="D64" s="426">
        <f t="shared" si="4"/>
        <v>41.829924000000005</v>
      </c>
      <c r="E64" s="428">
        <f t="shared" si="4"/>
        <v>52.543276000000006</v>
      </c>
      <c r="F64" s="586"/>
      <c r="G64" s="417">
        <f t="shared" si="5"/>
        <v>130</v>
      </c>
      <c r="H64" s="425">
        <f t="shared" si="3"/>
        <v>94.107360000000014</v>
      </c>
      <c r="I64" s="426">
        <f t="shared" si="3"/>
        <v>115.49418800000001</v>
      </c>
      <c r="J64" s="428">
        <f t="shared" si="3"/>
        <v>150.28599800000001</v>
      </c>
    </row>
    <row r="65" spans="1:10" ht="12" customHeight="1">
      <c r="A65" s="381"/>
      <c r="B65" s="417">
        <f t="shared" si="1"/>
        <v>32</v>
      </c>
      <c r="C65" s="425">
        <f t="shared" si="4"/>
        <v>35.536162000000004</v>
      </c>
      <c r="D65" s="426">
        <f t="shared" si="4"/>
        <v>42.660674</v>
      </c>
      <c r="E65" s="428">
        <f t="shared" si="4"/>
        <v>53.679742000000005</v>
      </c>
      <c r="F65" s="586"/>
      <c r="G65" s="417">
        <f t="shared" si="5"/>
        <v>135</v>
      </c>
      <c r="H65" s="425">
        <f t="shared" si="3"/>
        <v>96.200850000000017</v>
      </c>
      <c r="I65" s="426">
        <f t="shared" si="3"/>
        <v>117.62090800000001</v>
      </c>
      <c r="J65" s="428">
        <f t="shared" si="3"/>
        <v>153.58906000000002</v>
      </c>
    </row>
    <row r="66" spans="1:10" ht="12" customHeight="1">
      <c r="A66" s="381"/>
      <c r="B66" s="417">
        <f t="shared" si="1"/>
        <v>33</v>
      </c>
      <c r="C66" s="425">
        <f t="shared" ref="C66:E81" si="6">MAX(C$103*(1-C$11),C135*(1-C$8))</f>
        <v>35.988090000000007</v>
      </c>
      <c r="D66" s="426">
        <f t="shared" si="6"/>
        <v>43.398380000000003</v>
      </c>
      <c r="E66" s="428">
        <f t="shared" si="6"/>
        <v>54.789624000000003</v>
      </c>
      <c r="F66" s="586"/>
      <c r="G66" s="417">
        <f t="shared" si="5"/>
        <v>140</v>
      </c>
      <c r="H66" s="425">
        <f t="shared" si="3"/>
        <v>98.108252000000022</v>
      </c>
      <c r="I66" s="426">
        <f t="shared" si="3"/>
        <v>119.40868200000003</v>
      </c>
      <c r="J66" s="428">
        <f t="shared" si="3"/>
        <v>157.00510400000002</v>
      </c>
    </row>
    <row r="67" spans="1:10" ht="12" customHeight="1">
      <c r="A67" s="381"/>
      <c r="B67" s="417">
        <f t="shared" si="1"/>
        <v>34</v>
      </c>
      <c r="C67" s="425">
        <f t="shared" si="6"/>
        <v>37.137848000000005</v>
      </c>
      <c r="D67" s="426">
        <f t="shared" si="6"/>
        <v>44.607952000000012</v>
      </c>
      <c r="E67" s="428">
        <f t="shared" si="6"/>
        <v>56.484354000000003</v>
      </c>
      <c r="F67" s="586"/>
      <c r="G67" s="417">
        <f t="shared" si="5"/>
        <v>145</v>
      </c>
      <c r="H67" s="425">
        <f t="shared" si="3"/>
        <v>100.20838800000001</v>
      </c>
      <c r="I67" s="426">
        <f t="shared" si="3"/>
        <v>121.25627000000003</v>
      </c>
      <c r="J67" s="428">
        <f t="shared" si="3"/>
        <v>160.18853800000002</v>
      </c>
    </row>
    <row r="68" spans="1:10" ht="12" customHeight="1" thickBot="1">
      <c r="A68" s="381"/>
      <c r="B68" s="448">
        <f t="shared" si="1"/>
        <v>35</v>
      </c>
      <c r="C68" s="429">
        <f t="shared" si="6"/>
        <v>37.416980000000009</v>
      </c>
      <c r="D68" s="430">
        <f t="shared" si="6"/>
        <v>44.727580000000003</v>
      </c>
      <c r="E68" s="432">
        <f t="shared" si="6"/>
        <v>56.969512000000009</v>
      </c>
      <c r="F68" s="586"/>
      <c r="G68" s="433">
        <f t="shared" si="5"/>
        <v>150</v>
      </c>
      <c r="H68" s="434">
        <f t="shared" si="3"/>
        <v>102.07591400000001</v>
      </c>
      <c r="I68" s="435">
        <f t="shared" si="3"/>
        <v>123.04404400000003</v>
      </c>
      <c r="J68" s="437">
        <f t="shared" si="3"/>
        <v>163.55141400000002</v>
      </c>
    </row>
    <row r="69" spans="1:10" ht="12" customHeight="1" thickBot="1">
      <c r="A69" s="542"/>
      <c r="B69" s="417">
        <f t="shared" si="1"/>
        <v>36</v>
      </c>
      <c r="C69" s="425">
        <f t="shared" si="6"/>
        <v>38.041704000000003</v>
      </c>
      <c r="D69" s="426">
        <f t="shared" si="6"/>
        <v>45.631436000000001</v>
      </c>
      <c r="E69" s="428">
        <f t="shared" si="6"/>
        <v>58.212314000000006</v>
      </c>
      <c r="F69" s="586"/>
      <c r="G69" s="589" t="s">
        <v>753</v>
      </c>
      <c r="H69" s="425"/>
      <c r="I69" s="425"/>
      <c r="J69" s="670"/>
    </row>
    <row r="70" spans="1:10" ht="12" customHeight="1">
      <c r="A70" s="542"/>
      <c r="B70" s="417">
        <f t="shared" si="1"/>
        <v>37</v>
      </c>
      <c r="C70" s="425">
        <f t="shared" si="6"/>
        <v>38.706304000000003</v>
      </c>
      <c r="D70" s="426">
        <f t="shared" si="6"/>
        <v>46.754610000000014</v>
      </c>
      <c r="E70" s="428">
        <f t="shared" si="6"/>
        <v>59.16933800000001</v>
      </c>
      <c r="F70" s="586"/>
      <c r="G70" s="572"/>
      <c r="H70" s="573" t="s">
        <v>5</v>
      </c>
      <c r="I70" s="574"/>
      <c r="J70" s="576"/>
    </row>
    <row r="71" spans="1:10" ht="12" customHeight="1" thickBot="1">
      <c r="A71" s="542"/>
      <c r="B71" s="417">
        <f t="shared" si="1"/>
        <v>38</v>
      </c>
      <c r="C71" s="425">
        <f t="shared" si="6"/>
        <v>39.41078000000001</v>
      </c>
      <c r="D71" s="426">
        <f t="shared" si="6"/>
        <v>47.831262000000002</v>
      </c>
      <c r="E71" s="428">
        <f t="shared" si="6"/>
        <v>60.365618000000005</v>
      </c>
      <c r="F71" s="586"/>
      <c r="G71" s="410"/>
      <c r="H71" s="671">
        <v>376</v>
      </c>
      <c r="I71" s="672">
        <v>378</v>
      </c>
      <c r="J71" s="673">
        <v>380</v>
      </c>
    </row>
    <row r="72" spans="1:10" ht="12" customHeight="1">
      <c r="A72" s="542"/>
      <c r="B72" s="417">
        <f t="shared" si="1"/>
        <v>39</v>
      </c>
      <c r="C72" s="425">
        <f t="shared" si="6"/>
        <v>40.341220000000007</v>
      </c>
      <c r="D72" s="426">
        <f t="shared" si="6"/>
        <v>49.44624000000001</v>
      </c>
      <c r="E72" s="428">
        <f t="shared" si="6"/>
        <v>62.146746000000007</v>
      </c>
      <c r="F72" s="586"/>
      <c r="G72" s="622" t="s">
        <v>715</v>
      </c>
      <c r="H72" s="596">
        <f>+C188*(1-C$8)</f>
        <v>0.67789200000000005</v>
      </c>
      <c r="I72" s="597">
        <f>+D188*(1-D$8)</f>
        <v>0.81745800000000013</v>
      </c>
      <c r="J72" s="624">
        <f>+E188*(1-E$8)</f>
        <v>1.089944</v>
      </c>
    </row>
    <row r="73" spans="1:10" ht="12" customHeight="1" thickBot="1">
      <c r="A73" s="542"/>
      <c r="B73" s="448">
        <f t="shared" si="1"/>
        <v>40</v>
      </c>
      <c r="C73" s="429">
        <f t="shared" si="6"/>
        <v>40.693458000000007</v>
      </c>
      <c r="D73" s="430">
        <f t="shared" si="6"/>
        <v>49.971274000000001</v>
      </c>
      <c r="E73" s="432">
        <f t="shared" si="6"/>
        <v>62.592028000000013</v>
      </c>
      <c r="F73" s="586"/>
      <c r="G73" s="599" t="s">
        <v>755</v>
      </c>
      <c r="H73" s="469">
        <f>+H68</f>
        <v>102.07591400000001</v>
      </c>
      <c r="I73" s="468">
        <f>+I68</f>
        <v>123.04404400000003</v>
      </c>
      <c r="J73" s="470">
        <f>+J68</f>
        <v>163.55141400000002</v>
      </c>
    </row>
    <row r="74" spans="1:10" ht="12" customHeight="1">
      <c r="A74" s="542"/>
      <c r="B74" s="417">
        <f t="shared" si="1"/>
        <v>41</v>
      </c>
      <c r="C74" s="425">
        <f t="shared" si="6"/>
        <v>41.377996000000003</v>
      </c>
      <c r="D74" s="426">
        <f t="shared" si="6"/>
        <v>50.968174000000005</v>
      </c>
      <c r="E74" s="428">
        <f t="shared" si="6"/>
        <v>63.715202000000012</v>
      </c>
      <c r="F74" s="586"/>
      <c r="G74" s="299"/>
      <c r="H74" s="299"/>
      <c r="I74" s="299"/>
      <c r="J74" s="299"/>
    </row>
    <row r="75" spans="1:10" ht="12" customHeight="1">
      <c r="A75" s="542"/>
      <c r="B75" s="417">
        <f t="shared" si="1"/>
        <v>42</v>
      </c>
      <c r="C75" s="425">
        <f t="shared" si="6"/>
        <v>42.70719600000001</v>
      </c>
      <c r="D75" s="426">
        <f t="shared" si="6"/>
        <v>52.868930000000006</v>
      </c>
      <c r="E75" s="428">
        <f t="shared" si="6"/>
        <v>66.074532000000005</v>
      </c>
      <c r="F75" s="586"/>
      <c r="G75" s="299"/>
      <c r="H75" s="299"/>
      <c r="I75" s="299"/>
      <c r="J75" s="299"/>
    </row>
    <row r="76" spans="1:10" ht="12" customHeight="1">
      <c r="A76" s="542"/>
      <c r="B76" s="417">
        <f t="shared" si="1"/>
        <v>43</v>
      </c>
      <c r="C76" s="425">
        <f t="shared" si="6"/>
        <v>43.11260200000001</v>
      </c>
      <c r="D76" s="426">
        <f t="shared" si="6"/>
        <v>53.613282000000005</v>
      </c>
      <c r="E76" s="428">
        <f t="shared" si="6"/>
        <v>66.652734000000009</v>
      </c>
      <c r="F76" s="586"/>
      <c r="G76" s="299"/>
      <c r="H76" s="299"/>
      <c r="I76" s="299"/>
      <c r="J76" s="299"/>
    </row>
    <row r="77" spans="1:10" ht="12" customHeight="1">
      <c r="A77" s="542"/>
      <c r="B77" s="417">
        <f t="shared" si="1"/>
        <v>44</v>
      </c>
      <c r="C77" s="425">
        <f t="shared" si="6"/>
        <v>43.398380000000003</v>
      </c>
      <c r="D77" s="426">
        <f t="shared" si="6"/>
        <v>54.111732000000011</v>
      </c>
      <c r="E77" s="428">
        <f t="shared" si="6"/>
        <v>67.104662000000005</v>
      </c>
      <c r="F77" s="586"/>
      <c r="G77" s="299"/>
      <c r="H77" s="299"/>
      <c r="I77" s="299"/>
      <c r="J77" s="299"/>
    </row>
    <row r="78" spans="1:10" ht="12" customHeight="1">
      <c r="A78" s="542"/>
      <c r="B78" s="448">
        <f t="shared" si="1"/>
        <v>45</v>
      </c>
      <c r="C78" s="429">
        <f t="shared" si="6"/>
        <v>44.322174000000004</v>
      </c>
      <c r="D78" s="430">
        <f t="shared" si="6"/>
        <v>55.740002000000011</v>
      </c>
      <c r="E78" s="432">
        <f t="shared" si="6"/>
        <v>68.566782000000003</v>
      </c>
      <c r="F78" s="586"/>
      <c r="G78" s="299"/>
      <c r="H78" s="299"/>
      <c r="I78" s="299"/>
      <c r="J78" s="299"/>
    </row>
    <row r="79" spans="1:10" ht="12" customHeight="1">
      <c r="A79" s="381"/>
      <c r="B79" s="417">
        <f t="shared" si="1"/>
        <v>46</v>
      </c>
      <c r="C79" s="425">
        <f t="shared" si="6"/>
        <v>44.634536000000004</v>
      </c>
      <c r="D79" s="426">
        <f t="shared" si="6"/>
        <v>56.092240000000011</v>
      </c>
      <c r="E79" s="428">
        <f t="shared" si="6"/>
        <v>69.244674000000003</v>
      </c>
      <c r="F79" s="601"/>
      <c r="G79" s="299"/>
      <c r="H79" s="299"/>
      <c r="I79" s="299"/>
      <c r="J79" s="299"/>
    </row>
    <row r="80" spans="1:10" ht="12" customHeight="1">
      <c r="A80" s="381"/>
      <c r="B80" s="417">
        <f t="shared" si="1"/>
        <v>47</v>
      </c>
      <c r="C80" s="425">
        <f t="shared" si="6"/>
        <v>45.179508000000006</v>
      </c>
      <c r="D80" s="426">
        <f t="shared" si="6"/>
        <v>57.089140000000008</v>
      </c>
      <c r="E80" s="428">
        <f t="shared" si="6"/>
        <v>70.201698000000007</v>
      </c>
      <c r="F80" s="601"/>
      <c r="G80" s="381"/>
      <c r="H80" s="381"/>
      <c r="I80" s="381"/>
      <c r="J80" s="381"/>
    </row>
    <row r="81" spans="1:10" ht="12" customHeight="1">
      <c r="A81" s="381"/>
      <c r="B81" s="417">
        <f t="shared" si="1"/>
        <v>48</v>
      </c>
      <c r="C81" s="425">
        <f t="shared" si="6"/>
        <v>46.369142000000004</v>
      </c>
      <c r="D81" s="426">
        <f t="shared" si="6"/>
        <v>58.770578000000015</v>
      </c>
      <c r="E81" s="428">
        <f t="shared" si="6"/>
        <v>72.115746000000016</v>
      </c>
      <c r="F81" s="601"/>
      <c r="G81" s="381"/>
      <c r="H81" s="381"/>
      <c r="I81" s="381"/>
      <c r="J81" s="381"/>
    </row>
    <row r="82" spans="1:10" ht="12" customHeight="1">
      <c r="A82" s="381"/>
      <c r="B82" s="417">
        <f t="shared" si="1"/>
        <v>49</v>
      </c>
      <c r="C82" s="425">
        <f t="shared" ref="C82:E83" si="7">MAX(C$103*(1-C$11),C151*(1-C$8))</f>
        <v>46.541938000000009</v>
      </c>
      <c r="D82" s="426">
        <f t="shared" si="7"/>
        <v>59.069648000000001</v>
      </c>
      <c r="E82" s="428">
        <f t="shared" si="7"/>
        <v>72.315126000000006</v>
      </c>
      <c r="F82" s="601"/>
      <c r="G82" s="381"/>
      <c r="H82" s="381"/>
      <c r="I82" s="381"/>
      <c r="J82" s="381"/>
    </row>
    <row r="83" spans="1:10" ht="12" customHeight="1" thickBot="1">
      <c r="A83" s="381"/>
      <c r="B83" s="433">
        <f t="shared" si="1"/>
        <v>50</v>
      </c>
      <c r="C83" s="434">
        <f t="shared" si="7"/>
        <v>47.279644000000005</v>
      </c>
      <c r="D83" s="435">
        <f t="shared" si="7"/>
        <v>60.013380000000005</v>
      </c>
      <c r="E83" s="437">
        <f t="shared" si="7"/>
        <v>73.066124000000002</v>
      </c>
      <c r="F83" s="601"/>
      <c r="G83" s="381"/>
      <c r="H83" s="381"/>
      <c r="I83" s="381"/>
      <c r="J83" s="381"/>
    </row>
    <row r="84" spans="1:10" ht="12" customHeight="1">
      <c r="A84" s="381"/>
      <c r="B84" s="450" t="s">
        <v>264</v>
      </c>
      <c r="C84" s="602"/>
      <c r="D84" s="398"/>
      <c r="E84" s="398"/>
      <c r="F84" s="601"/>
      <c r="G84" s="381"/>
      <c r="H84" s="381"/>
      <c r="I84" s="381"/>
      <c r="J84" s="381"/>
    </row>
    <row r="85" spans="1:10" ht="12" customHeight="1">
      <c r="A85" s="381"/>
      <c r="B85" s="452" t="s">
        <v>265</v>
      </c>
      <c r="C85" s="398"/>
      <c r="D85" s="398"/>
      <c r="E85" s="398"/>
      <c r="F85" s="601"/>
      <c r="G85" s="381"/>
      <c r="H85" s="381"/>
      <c r="I85" s="381"/>
      <c r="J85" s="381"/>
    </row>
    <row r="86" spans="1:10">
      <c r="A86" s="381"/>
      <c r="B86" s="381"/>
      <c r="C86" s="381"/>
      <c r="D86" s="381"/>
      <c r="E86" s="381"/>
      <c r="F86" s="571"/>
      <c r="G86" s="381"/>
      <c r="H86" s="381"/>
      <c r="I86" s="381"/>
      <c r="J86" s="381"/>
    </row>
    <row r="87" spans="1:10">
      <c r="A87" s="381"/>
      <c r="B87" s="381"/>
      <c r="C87" s="381"/>
      <c r="D87" s="381"/>
      <c r="E87" s="381"/>
      <c r="F87" s="571"/>
      <c r="G87" s="381"/>
      <c r="H87" s="381"/>
      <c r="I87" s="381"/>
      <c r="J87" s="381"/>
    </row>
    <row r="88" spans="1:10">
      <c r="A88" s="381"/>
      <c r="B88" s="381"/>
      <c r="C88" s="381"/>
      <c r="D88" s="381"/>
      <c r="E88" s="381"/>
      <c r="F88" s="571"/>
      <c r="G88" s="381"/>
      <c r="H88" s="381"/>
      <c r="I88" s="381"/>
      <c r="J88" s="381"/>
    </row>
    <row r="89" spans="1:10">
      <c r="A89" s="381"/>
      <c r="B89" s="381"/>
      <c r="C89" s="381"/>
      <c r="D89" s="381"/>
      <c r="E89" s="381"/>
      <c r="F89" s="571"/>
      <c r="G89" s="381"/>
      <c r="H89" s="381"/>
      <c r="I89" s="381"/>
      <c r="J89" s="381"/>
    </row>
    <row r="90" spans="1:10">
      <c r="A90" s="381"/>
      <c r="B90" s="381"/>
      <c r="C90" s="381"/>
      <c r="D90" s="381"/>
      <c r="E90" s="381"/>
      <c r="F90" s="571"/>
      <c r="G90" s="381"/>
      <c r="H90" s="381"/>
      <c r="I90" s="381"/>
      <c r="J90" s="381"/>
    </row>
    <row r="91" spans="1:10">
      <c r="A91" s="381"/>
      <c r="B91" s="381"/>
      <c r="C91" s="381"/>
      <c r="D91" s="381"/>
      <c r="E91" s="381"/>
      <c r="F91" s="571"/>
      <c r="G91" s="571"/>
      <c r="H91" s="381"/>
      <c r="I91" s="381"/>
      <c r="J91" s="381"/>
    </row>
    <row r="92" spans="1:10">
      <c r="A92" s="381"/>
      <c r="B92" s="381"/>
      <c r="C92" s="381"/>
      <c r="D92" s="381"/>
      <c r="E92" s="381"/>
      <c r="F92" s="571"/>
      <c r="G92" s="571"/>
      <c r="H92" s="381"/>
      <c r="I92" s="381"/>
      <c r="J92" s="381"/>
    </row>
    <row r="93" spans="1:10">
      <c r="A93" s="381"/>
      <c r="B93" s="381"/>
      <c r="C93" s="381"/>
      <c r="D93" s="381"/>
      <c r="E93" s="381"/>
      <c r="F93" s="571"/>
      <c r="G93" s="571"/>
      <c r="H93" s="381"/>
      <c r="I93" s="381"/>
      <c r="J93" s="381"/>
    </row>
    <row r="94" spans="1:10">
      <c r="A94" s="381"/>
      <c r="B94" s="381"/>
      <c r="C94" s="381"/>
      <c r="D94" s="381"/>
      <c r="E94" s="381"/>
      <c r="F94" s="571"/>
      <c r="G94" s="571"/>
      <c r="H94" s="381"/>
      <c r="I94" s="381"/>
      <c r="J94" s="381"/>
    </row>
    <row r="95" spans="1:10">
      <c r="A95" s="381"/>
      <c r="B95" s="381"/>
      <c r="C95" s="381"/>
      <c r="D95" s="381"/>
      <c r="E95" s="381"/>
      <c r="F95" s="571"/>
      <c r="G95" s="571"/>
      <c r="H95" s="381"/>
      <c r="I95" s="381"/>
      <c r="J95" s="381"/>
    </row>
    <row r="96" spans="1:10">
      <c r="A96" s="381"/>
      <c r="B96" s="381"/>
      <c r="C96" s="381"/>
      <c r="D96" s="381"/>
      <c r="E96" s="381"/>
      <c r="F96" s="571"/>
      <c r="G96" s="571"/>
      <c r="H96" s="381"/>
      <c r="I96" s="381"/>
      <c r="J96" s="381"/>
    </row>
    <row r="97" spans="1:10" hidden="1">
      <c r="A97" s="381"/>
      <c r="B97" s="381"/>
      <c r="C97" s="381"/>
      <c r="D97" s="381"/>
      <c r="E97" s="381"/>
      <c r="F97" s="571"/>
      <c r="G97" s="571"/>
      <c r="H97" s="381"/>
      <c r="I97" s="381"/>
      <c r="J97" s="381"/>
    </row>
    <row r="98" spans="1:10" hidden="1">
      <c r="A98" s="381"/>
      <c r="B98" s="381"/>
      <c r="C98" s="381"/>
      <c r="D98" s="381"/>
      <c r="E98" s="381"/>
      <c r="F98" s="571"/>
      <c r="G98" s="571"/>
      <c r="H98" s="381"/>
      <c r="I98" s="381"/>
      <c r="J98" s="381"/>
    </row>
    <row r="99" spans="1:10" hidden="1">
      <c r="A99" s="381"/>
      <c r="B99" s="381"/>
      <c r="C99" s="381"/>
      <c r="D99" s="381"/>
      <c r="E99" s="381"/>
      <c r="F99" s="571"/>
      <c r="G99" s="571"/>
      <c r="H99" s="381"/>
      <c r="I99" s="381"/>
      <c r="J99" s="381"/>
    </row>
    <row r="100" spans="1:10" hidden="1">
      <c r="A100" s="381"/>
      <c r="B100" s="461" t="s">
        <v>794</v>
      </c>
      <c r="C100" s="552"/>
      <c r="D100" s="552"/>
      <c r="E100" s="552"/>
      <c r="F100" s="603"/>
      <c r="G100" s="603"/>
      <c r="H100" s="552"/>
      <c r="I100" s="552"/>
      <c r="J100" s="552"/>
    </row>
    <row r="101" spans="1:10" hidden="1">
      <c r="A101" s="381"/>
      <c r="B101" s="604"/>
      <c r="C101" s="605">
        <v>376</v>
      </c>
      <c r="D101" s="605">
        <v>378</v>
      </c>
      <c r="E101" s="605">
        <v>380</v>
      </c>
      <c r="F101" s="607"/>
      <c r="G101" s="607"/>
      <c r="H101" s="612"/>
      <c r="I101" s="259"/>
      <c r="J101" s="259"/>
    </row>
    <row r="102" spans="1:10" hidden="1">
      <c r="A102" s="381"/>
      <c r="B102" s="608"/>
      <c r="C102" s="609"/>
      <c r="D102" s="609"/>
      <c r="E102" s="609"/>
      <c r="F102" s="611"/>
      <c r="G102" s="611"/>
      <c r="H102" s="613"/>
      <c r="I102" s="272"/>
      <c r="J102" s="272"/>
    </row>
    <row r="103" spans="1:10" hidden="1">
      <c r="A103" s="381"/>
      <c r="B103" s="608">
        <v>1</v>
      </c>
      <c r="C103" s="666">
        <v>26.2</v>
      </c>
      <c r="D103" s="281">
        <v>26.67</v>
      </c>
      <c r="E103" s="666">
        <v>27.52</v>
      </c>
      <c r="F103" s="611"/>
      <c r="G103" s="611"/>
      <c r="H103" s="614"/>
      <c r="I103" s="552"/>
      <c r="J103" s="552"/>
    </row>
    <row r="104" spans="1:10" hidden="1">
      <c r="A104" s="381"/>
      <c r="B104" s="608">
        <f t="shared" ref="B104:B152" si="8">+B103+1</f>
        <v>2</v>
      </c>
      <c r="C104" s="666">
        <v>27.52</v>
      </c>
      <c r="D104" s="281">
        <v>27.88</v>
      </c>
      <c r="E104" s="666">
        <v>29.27</v>
      </c>
      <c r="F104" s="611"/>
      <c r="G104" s="611"/>
      <c r="H104" s="614"/>
      <c r="I104" s="552"/>
      <c r="J104" s="552"/>
    </row>
    <row r="105" spans="1:10" hidden="1">
      <c r="A105" s="381"/>
      <c r="B105" s="608">
        <f t="shared" si="8"/>
        <v>3</v>
      </c>
      <c r="C105" s="666">
        <v>28.57</v>
      </c>
      <c r="D105" s="281">
        <v>29.150000000000002</v>
      </c>
      <c r="E105" s="666">
        <v>30.96</v>
      </c>
      <c r="F105" s="611"/>
      <c r="G105" s="611"/>
      <c r="H105" s="615"/>
      <c r="I105" s="552"/>
      <c r="J105" s="552"/>
    </row>
    <row r="106" spans="1:10" hidden="1">
      <c r="A106" s="381"/>
      <c r="B106" s="608">
        <f t="shared" si="8"/>
        <v>4</v>
      </c>
      <c r="C106" s="666">
        <v>29.27</v>
      </c>
      <c r="D106" s="281">
        <v>30.61</v>
      </c>
      <c r="E106" s="666">
        <v>32.97</v>
      </c>
      <c r="F106" s="611"/>
      <c r="G106" s="611"/>
      <c r="H106" s="615"/>
      <c r="I106" s="552"/>
      <c r="J106" s="552"/>
    </row>
    <row r="107" spans="1:10" hidden="1">
      <c r="A107" s="381"/>
      <c r="B107" s="608">
        <f t="shared" si="8"/>
        <v>5</v>
      </c>
      <c r="C107" s="666">
        <v>30.42</v>
      </c>
      <c r="D107" s="281">
        <v>32</v>
      </c>
      <c r="E107" s="666">
        <v>34.410000000000004</v>
      </c>
      <c r="F107" s="611"/>
      <c r="G107" s="611"/>
      <c r="H107" s="615"/>
      <c r="I107" s="552"/>
      <c r="J107" s="552"/>
    </row>
    <row r="108" spans="1:10" hidden="1">
      <c r="A108" s="381"/>
      <c r="B108" s="608">
        <f t="shared" si="8"/>
        <v>6</v>
      </c>
      <c r="C108" s="666">
        <v>31.28</v>
      </c>
      <c r="D108" s="281">
        <v>32.590000000000003</v>
      </c>
      <c r="E108" s="666">
        <v>36.11</v>
      </c>
      <c r="F108" s="611"/>
      <c r="G108" s="611"/>
      <c r="H108" s="615"/>
      <c r="I108" s="552"/>
      <c r="J108" s="552"/>
    </row>
    <row r="109" spans="1:10" hidden="1">
      <c r="A109" s="381"/>
      <c r="B109" s="608">
        <f t="shared" si="8"/>
        <v>7</v>
      </c>
      <c r="C109" s="666">
        <v>32.130000000000003</v>
      </c>
      <c r="D109" s="281">
        <v>33.57</v>
      </c>
      <c r="E109" s="666">
        <v>37.81</v>
      </c>
      <c r="F109" s="611"/>
      <c r="G109" s="611"/>
      <c r="H109" s="615"/>
      <c r="I109" s="552"/>
      <c r="J109" s="552"/>
    </row>
    <row r="110" spans="1:10" hidden="1">
      <c r="A110" s="381"/>
      <c r="B110" s="608">
        <f t="shared" si="8"/>
        <v>8</v>
      </c>
      <c r="C110" s="666">
        <v>33.14</v>
      </c>
      <c r="D110" s="281">
        <v>35.020000000000003</v>
      </c>
      <c r="E110" s="666">
        <v>39.57</v>
      </c>
      <c r="F110" s="611"/>
      <c r="G110" s="611"/>
      <c r="H110" s="615"/>
      <c r="I110" s="552"/>
      <c r="J110" s="552"/>
    </row>
    <row r="111" spans="1:10" hidden="1">
      <c r="A111" s="381"/>
      <c r="B111" s="608">
        <f t="shared" si="8"/>
        <v>9</v>
      </c>
      <c r="C111" s="666">
        <v>33.82</v>
      </c>
      <c r="D111" s="281">
        <v>36.42</v>
      </c>
      <c r="E111" s="666">
        <v>41.26</v>
      </c>
      <c r="F111" s="611"/>
      <c r="G111" s="611"/>
      <c r="H111" s="615"/>
      <c r="I111" s="552"/>
      <c r="J111" s="552"/>
    </row>
    <row r="112" spans="1:10" hidden="1">
      <c r="A112" s="381"/>
      <c r="B112" s="608">
        <f t="shared" si="8"/>
        <v>10</v>
      </c>
      <c r="C112" s="666">
        <v>34.9</v>
      </c>
      <c r="D112" s="281">
        <v>37.76</v>
      </c>
      <c r="E112" s="666">
        <v>43.08</v>
      </c>
      <c r="F112" s="611"/>
      <c r="G112" s="611"/>
      <c r="H112" s="615"/>
      <c r="I112" s="552"/>
      <c r="J112" s="552"/>
    </row>
    <row r="113" spans="1:10" hidden="1">
      <c r="A113" s="381"/>
      <c r="B113" s="608">
        <f t="shared" si="8"/>
        <v>11</v>
      </c>
      <c r="C113" s="666">
        <v>35.01</v>
      </c>
      <c r="D113" s="281">
        <v>38.53</v>
      </c>
      <c r="E113" s="666">
        <v>44.17</v>
      </c>
      <c r="F113" s="611"/>
      <c r="G113" s="611"/>
      <c r="H113" s="615"/>
      <c r="I113" s="552"/>
      <c r="J113" s="552"/>
    </row>
    <row r="114" spans="1:10" hidden="1">
      <c r="A114" s="381"/>
      <c r="B114" s="608">
        <f t="shared" si="8"/>
        <v>12</v>
      </c>
      <c r="C114" s="666">
        <v>35.68</v>
      </c>
      <c r="D114" s="281">
        <v>39.980000000000004</v>
      </c>
      <c r="E114" s="666">
        <v>45.92</v>
      </c>
      <c r="F114" s="611"/>
      <c r="G114" s="611"/>
      <c r="H114" s="615"/>
      <c r="I114" s="552"/>
      <c r="J114" s="552"/>
    </row>
    <row r="115" spans="1:10" hidden="1">
      <c r="A115" s="381"/>
      <c r="B115" s="608">
        <f t="shared" si="8"/>
        <v>13</v>
      </c>
      <c r="C115" s="666">
        <v>36.24</v>
      </c>
      <c r="D115" s="281">
        <v>41.45</v>
      </c>
      <c r="E115" s="666">
        <v>47.49</v>
      </c>
      <c r="F115" s="611"/>
      <c r="G115" s="611"/>
      <c r="H115" s="615"/>
      <c r="I115" s="552"/>
      <c r="J115" s="552"/>
    </row>
    <row r="116" spans="1:10" hidden="1">
      <c r="A116" s="381"/>
      <c r="B116" s="608">
        <f t="shared" si="8"/>
        <v>14</v>
      </c>
      <c r="C116" s="666">
        <v>36.590000000000003</v>
      </c>
      <c r="D116" s="281">
        <v>42.660000000000004</v>
      </c>
      <c r="E116" s="666">
        <v>49.2</v>
      </c>
      <c r="F116" s="611"/>
      <c r="G116" s="611"/>
      <c r="H116" s="615"/>
      <c r="I116" s="552"/>
      <c r="J116" s="552"/>
    </row>
    <row r="117" spans="1:10" hidden="1">
      <c r="A117" s="381"/>
      <c r="B117" s="608">
        <f t="shared" si="8"/>
        <v>15</v>
      </c>
      <c r="C117" s="666">
        <v>37.01</v>
      </c>
      <c r="D117" s="281">
        <v>43.980000000000004</v>
      </c>
      <c r="E117" s="666">
        <v>50.88</v>
      </c>
      <c r="F117" s="611"/>
      <c r="G117" s="611"/>
      <c r="H117" s="615"/>
      <c r="I117" s="552"/>
      <c r="J117" s="552"/>
    </row>
    <row r="118" spans="1:10" hidden="1">
      <c r="A118" s="381"/>
      <c r="B118" s="608">
        <f t="shared" si="8"/>
        <v>16</v>
      </c>
      <c r="C118" s="666">
        <v>37.910000000000004</v>
      </c>
      <c r="D118" s="281">
        <v>45.08</v>
      </c>
      <c r="E118" s="666">
        <v>52.34</v>
      </c>
      <c r="F118" s="611"/>
      <c r="G118" s="611"/>
      <c r="H118" s="615"/>
      <c r="I118" s="552"/>
      <c r="J118" s="552"/>
    </row>
    <row r="119" spans="1:10" hidden="1">
      <c r="A119" s="381"/>
      <c r="B119" s="608">
        <f t="shared" si="8"/>
        <v>17</v>
      </c>
      <c r="C119" s="666">
        <v>38.92</v>
      </c>
      <c r="D119" s="281">
        <v>46.22</v>
      </c>
      <c r="E119" s="666">
        <v>54.160000000000004</v>
      </c>
      <c r="F119" s="611"/>
      <c r="G119" s="611"/>
      <c r="H119" s="615"/>
      <c r="I119" s="552"/>
      <c r="J119" s="552"/>
    </row>
    <row r="120" spans="1:10" hidden="1">
      <c r="A120" s="381"/>
      <c r="B120" s="608">
        <f t="shared" si="8"/>
        <v>18</v>
      </c>
      <c r="C120" s="666">
        <v>39.980000000000004</v>
      </c>
      <c r="D120" s="281">
        <v>47.44</v>
      </c>
      <c r="E120" s="666">
        <v>55.61</v>
      </c>
      <c r="F120" s="611"/>
      <c r="G120" s="611"/>
      <c r="H120" s="615"/>
      <c r="I120" s="552"/>
      <c r="J120" s="552"/>
    </row>
    <row r="121" spans="1:10" hidden="1">
      <c r="A121" s="381"/>
      <c r="B121" s="608">
        <f t="shared" si="8"/>
        <v>19</v>
      </c>
      <c r="C121" s="666">
        <v>40.69</v>
      </c>
      <c r="D121" s="281">
        <v>48.59</v>
      </c>
      <c r="E121" s="666">
        <v>57.36</v>
      </c>
      <c r="F121" s="611"/>
      <c r="G121" s="611"/>
      <c r="H121" s="615"/>
      <c r="I121" s="552"/>
      <c r="J121" s="552"/>
    </row>
    <row r="122" spans="1:10" hidden="1">
      <c r="A122" s="381"/>
      <c r="B122" s="608">
        <f t="shared" si="8"/>
        <v>20</v>
      </c>
      <c r="C122" s="666">
        <v>41.31</v>
      </c>
      <c r="D122" s="281">
        <v>49.5</v>
      </c>
      <c r="E122" s="666">
        <v>59.120000000000005</v>
      </c>
      <c r="F122" s="611"/>
      <c r="G122" s="611"/>
      <c r="H122" s="615"/>
      <c r="I122" s="552"/>
      <c r="J122" s="552"/>
    </row>
    <row r="123" spans="1:10" hidden="1">
      <c r="A123" s="381"/>
      <c r="B123" s="608">
        <f t="shared" si="8"/>
        <v>21</v>
      </c>
      <c r="C123" s="666">
        <v>43.47</v>
      </c>
      <c r="D123" s="281">
        <v>52.14</v>
      </c>
      <c r="E123" s="666">
        <v>62.11</v>
      </c>
      <c r="F123" s="611"/>
      <c r="G123" s="611"/>
      <c r="H123" s="615"/>
      <c r="I123" s="552"/>
      <c r="J123" s="552"/>
    </row>
    <row r="124" spans="1:10" hidden="1">
      <c r="A124" s="381"/>
      <c r="B124" s="608">
        <f t="shared" si="8"/>
        <v>22</v>
      </c>
      <c r="C124" s="666">
        <v>43.96</v>
      </c>
      <c r="D124" s="281">
        <v>52.82</v>
      </c>
      <c r="E124" s="666">
        <v>63.660000000000004</v>
      </c>
      <c r="F124" s="611"/>
      <c r="G124" s="611"/>
      <c r="H124" s="615"/>
      <c r="I124" s="552"/>
      <c r="J124" s="552"/>
    </row>
    <row r="125" spans="1:10" hidden="1">
      <c r="A125" s="381"/>
      <c r="B125" s="608">
        <f t="shared" si="8"/>
        <v>23</v>
      </c>
      <c r="C125" s="666">
        <v>45.01</v>
      </c>
      <c r="D125" s="281">
        <v>54.25</v>
      </c>
      <c r="E125" s="666">
        <v>65.33</v>
      </c>
      <c r="F125" s="611"/>
      <c r="G125" s="611"/>
      <c r="H125" s="615"/>
      <c r="I125" s="552"/>
      <c r="J125" s="552"/>
    </row>
    <row r="126" spans="1:10" hidden="1">
      <c r="A126" s="381"/>
      <c r="B126" s="608">
        <f t="shared" si="8"/>
        <v>24</v>
      </c>
      <c r="C126" s="666">
        <v>45.71</v>
      </c>
      <c r="D126" s="281">
        <v>55.17</v>
      </c>
      <c r="E126" s="666">
        <v>66.88</v>
      </c>
      <c r="F126" s="611"/>
      <c r="G126" s="611"/>
      <c r="H126" s="615"/>
      <c r="I126" s="552"/>
      <c r="J126" s="552"/>
    </row>
    <row r="127" spans="1:10" hidden="1">
      <c r="A127" s="381"/>
      <c r="B127" s="608">
        <f t="shared" si="8"/>
        <v>25</v>
      </c>
      <c r="C127" s="666">
        <v>46.5</v>
      </c>
      <c r="D127" s="281">
        <v>56.24</v>
      </c>
      <c r="E127" s="666">
        <v>68.61</v>
      </c>
      <c r="F127" s="611"/>
      <c r="G127" s="611"/>
      <c r="H127" s="615"/>
      <c r="I127" s="552"/>
      <c r="J127" s="552"/>
    </row>
    <row r="128" spans="1:10" hidden="1">
      <c r="A128" s="381"/>
      <c r="B128" s="608">
        <f t="shared" si="8"/>
        <v>26</v>
      </c>
      <c r="C128" s="666">
        <v>47.38</v>
      </c>
      <c r="D128" s="281">
        <v>57.300000000000004</v>
      </c>
      <c r="E128" s="666">
        <v>70.34</v>
      </c>
      <c r="F128" s="611"/>
      <c r="G128" s="611"/>
      <c r="H128" s="615"/>
      <c r="I128" s="552"/>
      <c r="J128" s="552"/>
    </row>
    <row r="129" spans="1:10" hidden="1">
      <c r="A129" s="381"/>
      <c r="B129" s="608">
        <f t="shared" si="8"/>
        <v>27</v>
      </c>
      <c r="C129" s="666">
        <v>48.19</v>
      </c>
      <c r="D129" s="281">
        <v>58.59</v>
      </c>
      <c r="E129" s="666">
        <v>71.89</v>
      </c>
      <c r="F129" s="611"/>
      <c r="G129" s="611"/>
      <c r="H129" s="615"/>
      <c r="I129" s="552"/>
      <c r="J129" s="552"/>
    </row>
    <row r="130" spans="1:10" hidden="1">
      <c r="A130" s="381"/>
      <c r="B130" s="608">
        <f t="shared" si="8"/>
        <v>28</v>
      </c>
      <c r="C130" s="666">
        <v>50.18</v>
      </c>
      <c r="D130" s="281">
        <v>60.59</v>
      </c>
      <c r="E130" s="666">
        <v>74.760000000000005</v>
      </c>
      <c r="F130" s="611"/>
      <c r="G130" s="611"/>
      <c r="H130" s="615"/>
      <c r="I130" s="552"/>
      <c r="J130" s="552"/>
    </row>
    <row r="131" spans="1:10" hidden="1">
      <c r="A131" s="381"/>
      <c r="B131" s="608">
        <f t="shared" si="8"/>
        <v>29</v>
      </c>
      <c r="C131" s="666">
        <v>50.28</v>
      </c>
      <c r="D131" s="281">
        <v>60.9</v>
      </c>
      <c r="E131" s="666">
        <v>75.290000000000006</v>
      </c>
      <c r="F131" s="611"/>
      <c r="G131" s="611"/>
      <c r="H131" s="615"/>
      <c r="I131" s="552"/>
      <c r="J131" s="552"/>
    </row>
    <row r="132" spans="1:10" hidden="1">
      <c r="A132" s="381"/>
      <c r="B132" s="608">
        <f t="shared" si="8"/>
        <v>30</v>
      </c>
      <c r="C132" s="666">
        <v>51.47</v>
      </c>
      <c r="D132" s="281">
        <v>62.480000000000004</v>
      </c>
      <c r="E132" s="666">
        <v>77.350000000000009</v>
      </c>
      <c r="F132" s="611"/>
      <c r="G132" s="611"/>
      <c r="H132" s="615"/>
      <c r="I132" s="552"/>
      <c r="J132" s="552"/>
    </row>
    <row r="133" spans="1:10" hidden="1">
      <c r="A133" s="381"/>
      <c r="B133" s="608">
        <f t="shared" si="8"/>
        <v>31</v>
      </c>
      <c r="C133" s="666">
        <v>52.21</v>
      </c>
      <c r="D133" s="281">
        <v>62.940000000000005</v>
      </c>
      <c r="E133" s="666">
        <v>79.06</v>
      </c>
      <c r="F133" s="611"/>
      <c r="G133" s="611"/>
      <c r="H133" s="615"/>
      <c r="I133" s="552"/>
      <c r="J133" s="552"/>
    </row>
    <row r="134" spans="1:10" hidden="1">
      <c r="A134" s="381"/>
      <c r="B134" s="608">
        <f t="shared" si="8"/>
        <v>32</v>
      </c>
      <c r="C134" s="666">
        <v>53.47</v>
      </c>
      <c r="D134" s="281">
        <v>64.19</v>
      </c>
      <c r="E134" s="666">
        <v>80.77</v>
      </c>
      <c r="F134" s="611"/>
      <c r="G134" s="611"/>
      <c r="H134" s="615"/>
      <c r="I134" s="552"/>
      <c r="J134" s="552"/>
    </row>
    <row r="135" spans="1:10" hidden="1">
      <c r="A135" s="381"/>
      <c r="B135" s="608">
        <f t="shared" si="8"/>
        <v>33</v>
      </c>
      <c r="C135" s="666">
        <v>54.15</v>
      </c>
      <c r="D135" s="281">
        <v>65.3</v>
      </c>
      <c r="E135" s="666">
        <v>82.44</v>
      </c>
      <c r="F135" s="611"/>
      <c r="G135" s="611"/>
      <c r="H135" s="615"/>
      <c r="I135" s="552"/>
      <c r="J135" s="552"/>
    </row>
    <row r="136" spans="1:10" hidden="1">
      <c r="A136" s="381"/>
      <c r="B136" s="608">
        <f t="shared" si="8"/>
        <v>34</v>
      </c>
      <c r="C136" s="666">
        <v>55.88</v>
      </c>
      <c r="D136" s="281">
        <v>67.12</v>
      </c>
      <c r="E136" s="666">
        <v>84.99</v>
      </c>
      <c r="F136" s="611"/>
      <c r="G136" s="611"/>
      <c r="H136" s="615"/>
      <c r="I136" s="552"/>
      <c r="J136" s="552"/>
    </row>
    <row r="137" spans="1:10" hidden="1">
      <c r="A137" s="381"/>
      <c r="B137" s="608">
        <f t="shared" si="8"/>
        <v>35</v>
      </c>
      <c r="C137" s="666">
        <v>56.300000000000004</v>
      </c>
      <c r="D137" s="281">
        <v>67.3</v>
      </c>
      <c r="E137" s="666">
        <v>85.72</v>
      </c>
      <c r="F137" s="611"/>
      <c r="G137" s="611"/>
      <c r="H137" s="615"/>
      <c r="I137" s="552"/>
      <c r="J137" s="552"/>
    </row>
    <row r="138" spans="1:10" hidden="1">
      <c r="A138" s="381"/>
      <c r="B138" s="608">
        <f t="shared" si="8"/>
        <v>36</v>
      </c>
      <c r="C138" s="666">
        <v>57.24</v>
      </c>
      <c r="D138" s="281">
        <v>68.66</v>
      </c>
      <c r="E138" s="666">
        <v>87.59</v>
      </c>
      <c r="F138" s="611"/>
      <c r="G138" s="611"/>
      <c r="H138" s="615"/>
      <c r="I138" s="552"/>
      <c r="J138" s="552"/>
    </row>
    <row r="139" spans="1:10" hidden="1">
      <c r="A139" s="381"/>
      <c r="B139" s="608">
        <f t="shared" si="8"/>
        <v>37</v>
      </c>
      <c r="C139" s="666">
        <v>58.24</v>
      </c>
      <c r="D139" s="281">
        <v>70.350000000000009</v>
      </c>
      <c r="E139" s="666">
        <v>89.03</v>
      </c>
      <c r="F139" s="611"/>
      <c r="G139" s="611"/>
      <c r="H139" s="615"/>
      <c r="I139" s="552"/>
      <c r="J139" s="552"/>
    </row>
    <row r="140" spans="1:10" hidden="1">
      <c r="A140" s="381"/>
      <c r="B140" s="608">
        <f t="shared" si="8"/>
        <v>38</v>
      </c>
      <c r="C140" s="666">
        <v>59.300000000000004</v>
      </c>
      <c r="D140" s="281">
        <v>71.97</v>
      </c>
      <c r="E140" s="666">
        <v>90.83</v>
      </c>
      <c r="F140" s="611"/>
      <c r="G140" s="611"/>
      <c r="H140" s="615"/>
      <c r="I140" s="552"/>
      <c r="J140" s="552"/>
    </row>
    <row r="141" spans="1:10" hidden="1">
      <c r="A141" s="381"/>
      <c r="B141" s="608">
        <f t="shared" si="8"/>
        <v>39</v>
      </c>
      <c r="C141" s="666">
        <v>60.7</v>
      </c>
      <c r="D141" s="281">
        <v>74.400000000000006</v>
      </c>
      <c r="E141" s="666">
        <v>93.51</v>
      </c>
      <c r="F141" s="611"/>
      <c r="G141" s="611"/>
      <c r="H141" s="615"/>
      <c r="I141" s="552"/>
      <c r="J141" s="552"/>
    </row>
    <row r="142" spans="1:10" hidden="1">
      <c r="A142" s="381"/>
      <c r="B142" s="608">
        <f t="shared" si="8"/>
        <v>40</v>
      </c>
      <c r="C142" s="666">
        <v>61.230000000000004</v>
      </c>
      <c r="D142" s="281">
        <v>75.19</v>
      </c>
      <c r="E142" s="666">
        <v>94.18</v>
      </c>
      <c r="F142" s="611"/>
      <c r="G142" s="611"/>
      <c r="H142" s="615"/>
      <c r="I142" s="552"/>
      <c r="J142" s="552"/>
    </row>
    <row r="143" spans="1:10" hidden="1">
      <c r="A143" s="381"/>
      <c r="B143" s="608">
        <f t="shared" si="8"/>
        <v>41</v>
      </c>
      <c r="C143" s="666">
        <v>62.26</v>
      </c>
      <c r="D143" s="281">
        <v>76.69</v>
      </c>
      <c r="E143" s="666">
        <v>95.87</v>
      </c>
      <c r="F143" s="611"/>
      <c r="G143" s="611"/>
      <c r="H143" s="615"/>
      <c r="I143" s="552"/>
      <c r="J143" s="552"/>
    </row>
    <row r="144" spans="1:10" hidden="1">
      <c r="A144" s="381"/>
      <c r="B144" s="608">
        <f t="shared" si="8"/>
        <v>42</v>
      </c>
      <c r="C144" s="666">
        <v>64.260000000000005</v>
      </c>
      <c r="D144" s="281">
        <v>79.55</v>
      </c>
      <c r="E144" s="666">
        <v>99.42</v>
      </c>
      <c r="F144" s="611"/>
      <c r="G144" s="611"/>
      <c r="H144" s="615"/>
      <c r="I144" s="552"/>
      <c r="J144" s="552"/>
    </row>
    <row r="145" spans="1:10" hidden="1">
      <c r="A145" s="381"/>
      <c r="B145" s="608">
        <f t="shared" si="8"/>
        <v>43</v>
      </c>
      <c r="C145" s="666">
        <v>64.87</v>
      </c>
      <c r="D145" s="281">
        <v>80.67</v>
      </c>
      <c r="E145" s="666">
        <v>100.29</v>
      </c>
      <c r="F145" s="611"/>
      <c r="G145" s="611"/>
      <c r="H145" s="615"/>
      <c r="I145" s="552"/>
      <c r="J145" s="552"/>
    </row>
    <row r="146" spans="1:10" hidden="1">
      <c r="A146" s="381"/>
      <c r="B146" s="608">
        <f t="shared" si="8"/>
        <v>44</v>
      </c>
      <c r="C146" s="666">
        <v>65.3</v>
      </c>
      <c r="D146" s="281">
        <v>81.42</v>
      </c>
      <c r="E146" s="666">
        <v>100.97</v>
      </c>
      <c r="F146" s="611"/>
      <c r="G146" s="611"/>
      <c r="H146" s="615"/>
      <c r="I146" s="552"/>
      <c r="J146" s="552"/>
    </row>
    <row r="147" spans="1:10" hidden="1">
      <c r="A147" s="381"/>
      <c r="B147" s="608">
        <f t="shared" si="8"/>
        <v>45</v>
      </c>
      <c r="C147" s="666">
        <v>66.69</v>
      </c>
      <c r="D147" s="281">
        <v>83.87</v>
      </c>
      <c r="E147" s="666">
        <v>103.17</v>
      </c>
      <c r="F147" s="611"/>
      <c r="G147" s="611"/>
      <c r="H147" s="615"/>
      <c r="I147" s="552"/>
      <c r="J147" s="552"/>
    </row>
    <row r="148" spans="1:10" hidden="1">
      <c r="A148" s="381"/>
      <c r="B148" s="608">
        <f t="shared" si="8"/>
        <v>46</v>
      </c>
      <c r="C148" s="666">
        <v>67.16</v>
      </c>
      <c r="D148" s="281">
        <v>84.4</v>
      </c>
      <c r="E148" s="666">
        <v>104.19</v>
      </c>
      <c r="F148" s="611"/>
      <c r="G148" s="611"/>
      <c r="H148" s="615"/>
      <c r="I148" s="552"/>
      <c r="J148" s="552"/>
    </row>
    <row r="149" spans="1:10" hidden="1">
      <c r="A149" s="381"/>
      <c r="B149" s="608">
        <f t="shared" si="8"/>
        <v>47</v>
      </c>
      <c r="C149" s="666">
        <v>67.98</v>
      </c>
      <c r="D149" s="281">
        <v>85.9</v>
      </c>
      <c r="E149" s="666">
        <v>105.63</v>
      </c>
      <c r="F149" s="611"/>
      <c r="G149" s="611"/>
      <c r="H149" s="615"/>
      <c r="I149" s="552"/>
      <c r="J149" s="552"/>
    </row>
    <row r="150" spans="1:10" hidden="1">
      <c r="A150" s="381"/>
      <c r="B150" s="608">
        <f t="shared" si="8"/>
        <v>48</v>
      </c>
      <c r="C150" s="666">
        <v>69.77</v>
      </c>
      <c r="D150" s="281">
        <v>88.43</v>
      </c>
      <c r="E150" s="666">
        <v>108.51</v>
      </c>
      <c r="F150" s="611"/>
      <c r="G150" s="611"/>
      <c r="H150" s="615"/>
      <c r="I150" s="552"/>
      <c r="J150" s="552"/>
    </row>
    <row r="151" spans="1:10" hidden="1">
      <c r="A151" s="381"/>
      <c r="B151" s="608">
        <f t="shared" si="8"/>
        <v>49</v>
      </c>
      <c r="C151" s="666">
        <v>70.03</v>
      </c>
      <c r="D151" s="281">
        <v>88.88</v>
      </c>
      <c r="E151" s="666">
        <v>108.81</v>
      </c>
      <c r="F151" s="611"/>
      <c r="G151" s="611"/>
      <c r="H151" s="615"/>
      <c r="I151" s="552"/>
      <c r="J151" s="552"/>
    </row>
    <row r="152" spans="1:10" hidden="1">
      <c r="A152" s="381"/>
      <c r="B152" s="608">
        <f t="shared" si="8"/>
        <v>50</v>
      </c>
      <c r="C152" s="666">
        <v>71.14</v>
      </c>
      <c r="D152" s="281">
        <v>90.3</v>
      </c>
      <c r="E152" s="666">
        <v>109.94</v>
      </c>
      <c r="F152" s="611"/>
      <c r="G152" s="611"/>
      <c r="H152" s="615"/>
      <c r="I152" s="552"/>
      <c r="J152" s="552"/>
    </row>
    <row r="153" spans="1:10" hidden="1">
      <c r="A153" s="381"/>
      <c r="B153" s="608">
        <f t="shared" ref="B153:B177" si="9">+B152+2</f>
        <v>52</v>
      </c>
      <c r="C153" s="666">
        <v>73.260000000000005</v>
      </c>
      <c r="D153" s="281">
        <v>93.47</v>
      </c>
      <c r="E153" s="666">
        <v>113.53</v>
      </c>
      <c r="F153" s="611"/>
      <c r="G153" s="611"/>
      <c r="H153" s="615"/>
      <c r="I153" s="552"/>
      <c r="J153" s="552"/>
    </row>
    <row r="154" spans="1:10" hidden="1">
      <c r="A154" s="381"/>
      <c r="B154" s="608">
        <f t="shared" si="9"/>
        <v>54</v>
      </c>
      <c r="C154" s="666">
        <v>75.44</v>
      </c>
      <c r="D154" s="281">
        <v>96.83</v>
      </c>
      <c r="E154" s="666">
        <v>117.11</v>
      </c>
      <c r="F154" s="611"/>
      <c r="G154" s="611"/>
      <c r="H154" s="615"/>
      <c r="I154" s="552"/>
      <c r="J154" s="552"/>
    </row>
    <row r="155" spans="1:10" hidden="1">
      <c r="A155" s="381"/>
      <c r="B155" s="608">
        <f t="shared" si="9"/>
        <v>56</v>
      </c>
      <c r="C155" s="666">
        <v>77.73</v>
      </c>
      <c r="D155" s="281">
        <v>99.8</v>
      </c>
      <c r="E155" s="666">
        <v>120.72</v>
      </c>
      <c r="F155" s="611"/>
      <c r="G155" s="611"/>
      <c r="H155" s="615"/>
      <c r="I155" s="552"/>
      <c r="J155" s="552"/>
    </row>
    <row r="156" spans="1:10" hidden="1">
      <c r="A156" s="381"/>
      <c r="B156" s="608">
        <f t="shared" si="9"/>
        <v>58</v>
      </c>
      <c r="C156" s="666">
        <v>79.89</v>
      </c>
      <c r="D156" s="281">
        <v>102.86</v>
      </c>
      <c r="E156" s="666">
        <v>124.12</v>
      </c>
      <c r="F156" s="611"/>
      <c r="G156" s="611"/>
      <c r="H156" s="615"/>
      <c r="I156" s="552"/>
      <c r="J156" s="552"/>
    </row>
    <row r="157" spans="1:10" hidden="1">
      <c r="A157" s="381"/>
      <c r="B157" s="608">
        <f t="shared" si="9"/>
        <v>60</v>
      </c>
      <c r="C157" s="666">
        <v>82.13</v>
      </c>
      <c r="D157" s="281">
        <v>105.92</v>
      </c>
      <c r="E157" s="666">
        <v>127.41</v>
      </c>
      <c r="F157" s="611"/>
      <c r="G157" s="611"/>
      <c r="H157" s="615"/>
      <c r="I157" s="552"/>
      <c r="J157" s="552"/>
    </row>
    <row r="158" spans="1:10" hidden="1">
      <c r="A158" s="381"/>
      <c r="B158" s="608">
        <f t="shared" si="9"/>
        <v>62</v>
      </c>
      <c r="C158" s="666">
        <v>84.3</v>
      </c>
      <c r="D158" s="281">
        <v>108.76</v>
      </c>
      <c r="E158" s="666">
        <v>130.81</v>
      </c>
      <c r="F158" s="611"/>
      <c r="G158" s="611"/>
      <c r="H158" s="615"/>
      <c r="I158" s="552"/>
      <c r="J158" s="552"/>
    </row>
    <row r="159" spans="1:10" hidden="1">
      <c r="A159" s="381"/>
      <c r="B159" s="608">
        <f t="shared" si="9"/>
        <v>64</v>
      </c>
      <c r="C159" s="666">
        <v>86.67</v>
      </c>
      <c r="D159" s="281">
        <v>111.7</v>
      </c>
      <c r="E159" s="666">
        <v>134.1</v>
      </c>
      <c r="F159" s="611"/>
      <c r="G159" s="611"/>
      <c r="H159" s="615"/>
      <c r="I159" s="552"/>
      <c r="J159" s="552"/>
    </row>
    <row r="160" spans="1:10" hidden="1">
      <c r="A160" s="381"/>
      <c r="B160" s="608">
        <f t="shared" si="9"/>
        <v>66</v>
      </c>
      <c r="C160" s="666">
        <v>88.89</v>
      </c>
      <c r="D160" s="281">
        <v>114.42</v>
      </c>
      <c r="E160" s="666">
        <v>137.76</v>
      </c>
      <c r="F160" s="611"/>
      <c r="G160" s="611"/>
      <c r="H160" s="615"/>
      <c r="I160" s="552"/>
      <c r="J160" s="552"/>
    </row>
    <row r="161" spans="1:10" hidden="1">
      <c r="A161" s="381"/>
      <c r="B161" s="608">
        <f t="shared" si="9"/>
        <v>68</v>
      </c>
      <c r="C161" s="666">
        <v>92.54</v>
      </c>
      <c r="D161" s="281">
        <v>119.52</v>
      </c>
      <c r="E161" s="666">
        <v>143.89000000000001</v>
      </c>
      <c r="F161" s="611"/>
      <c r="G161" s="611"/>
      <c r="H161" s="615"/>
      <c r="I161" s="552"/>
      <c r="J161" s="552"/>
    </row>
    <row r="162" spans="1:10" hidden="1">
      <c r="A162" s="381"/>
      <c r="B162" s="608">
        <f t="shared" si="9"/>
        <v>70</v>
      </c>
      <c r="C162" s="666">
        <v>94.850000000000009</v>
      </c>
      <c r="D162" s="281">
        <v>122.13</v>
      </c>
      <c r="E162" s="666">
        <v>146.92000000000002</v>
      </c>
      <c r="F162" s="611"/>
      <c r="G162" s="611"/>
      <c r="H162" s="615"/>
      <c r="I162" s="552"/>
      <c r="J162" s="552"/>
    </row>
    <row r="163" spans="1:10" hidden="1">
      <c r="A163" s="381"/>
      <c r="B163" s="608">
        <f t="shared" si="9"/>
        <v>72</v>
      </c>
      <c r="C163" s="666">
        <v>96.95</v>
      </c>
      <c r="D163" s="281">
        <v>125.05</v>
      </c>
      <c r="E163" s="666">
        <v>150.64000000000001</v>
      </c>
      <c r="F163" s="611"/>
      <c r="G163" s="611"/>
      <c r="H163" s="615"/>
      <c r="I163" s="552"/>
      <c r="J163" s="552"/>
    </row>
    <row r="164" spans="1:10" hidden="1">
      <c r="A164" s="381"/>
      <c r="B164" s="608">
        <f t="shared" si="9"/>
        <v>74</v>
      </c>
      <c r="C164" s="666">
        <v>98.63</v>
      </c>
      <c r="D164" s="281">
        <v>126.93</v>
      </c>
      <c r="E164" s="666">
        <v>153.39000000000001</v>
      </c>
      <c r="F164" s="611"/>
      <c r="G164" s="611"/>
      <c r="H164" s="615"/>
      <c r="I164" s="552"/>
      <c r="J164" s="552"/>
    </row>
    <row r="165" spans="1:10" hidden="1">
      <c r="A165" s="381"/>
      <c r="B165" s="608">
        <f t="shared" si="9"/>
        <v>76</v>
      </c>
      <c r="C165" s="666">
        <v>100.81</v>
      </c>
      <c r="D165" s="281">
        <v>129.66</v>
      </c>
      <c r="E165" s="666">
        <v>157.19</v>
      </c>
      <c r="F165" s="611"/>
      <c r="G165" s="611"/>
      <c r="H165" s="615"/>
      <c r="I165" s="552"/>
      <c r="J165" s="552"/>
    </row>
    <row r="166" spans="1:10" hidden="1">
      <c r="A166" s="381"/>
      <c r="B166" s="608">
        <f t="shared" si="9"/>
        <v>78</v>
      </c>
      <c r="C166" s="666">
        <v>102.96000000000001</v>
      </c>
      <c r="D166" s="281">
        <v>132.82</v>
      </c>
      <c r="E166" s="666">
        <v>161.17000000000002</v>
      </c>
      <c r="F166" s="611"/>
      <c r="G166" s="611"/>
      <c r="H166" s="615"/>
      <c r="I166" s="552"/>
      <c r="J166" s="552"/>
    </row>
    <row r="167" spans="1:10" hidden="1">
      <c r="A167" s="381"/>
      <c r="B167" s="608">
        <f t="shared" si="9"/>
        <v>80</v>
      </c>
      <c r="C167" s="666">
        <v>103.78</v>
      </c>
      <c r="D167" s="281">
        <v>133.94</v>
      </c>
      <c r="E167" s="666">
        <v>162.67000000000002</v>
      </c>
      <c r="F167" s="611"/>
      <c r="G167" s="611"/>
      <c r="H167" s="615"/>
      <c r="I167" s="552"/>
      <c r="J167" s="552"/>
    </row>
    <row r="168" spans="1:10" hidden="1">
      <c r="A168" s="381"/>
      <c r="B168" s="608">
        <f t="shared" si="9"/>
        <v>82</v>
      </c>
      <c r="C168" s="666">
        <v>105.09</v>
      </c>
      <c r="D168" s="281">
        <v>135.94</v>
      </c>
      <c r="E168" s="666">
        <v>165.4</v>
      </c>
      <c r="F168" s="611"/>
      <c r="G168" s="611"/>
      <c r="H168" s="615"/>
      <c r="I168" s="552"/>
      <c r="J168" s="552"/>
    </row>
    <row r="169" spans="1:10" hidden="1">
      <c r="A169" s="381"/>
      <c r="B169" s="608">
        <f t="shared" si="9"/>
        <v>84</v>
      </c>
      <c r="C169" s="666">
        <v>108.74000000000001</v>
      </c>
      <c r="D169" s="281">
        <v>140.79</v>
      </c>
      <c r="E169" s="666">
        <v>171.37</v>
      </c>
      <c r="F169" s="611"/>
      <c r="G169" s="611"/>
      <c r="H169" s="615"/>
      <c r="I169" s="552"/>
      <c r="J169" s="552"/>
    </row>
    <row r="170" spans="1:10" hidden="1">
      <c r="A170" s="381"/>
      <c r="B170" s="608">
        <f t="shared" si="9"/>
        <v>86</v>
      </c>
      <c r="C170" s="666">
        <v>109.05</v>
      </c>
      <c r="D170" s="281">
        <v>141.11000000000001</v>
      </c>
      <c r="E170" s="666">
        <v>172.24</v>
      </c>
      <c r="F170" s="611"/>
      <c r="G170" s="611"/>
      <c r="H170" s="615"/>
      <c r="I170" s="552"/>
      <c r="J170" s="552"/>
    </row>
    <row r="171" spans="1:10" hidden="1">
      <c r="A171" s="381"/>
      <c r="B171" s="608">
        <f t="shared" si="9"/>
        <v>88</v>
      </c>
      <c r="C171" s="666">
        <v>112.47</v>
      </c>
      <c r="D171" s="281">
        <v>144.45000000000002</v>
      </c>
      <c r="E171" s="666">
        <v>176.83</v>
      </c>
      <c r="F171" s="611"/>
      <c r="G171" s="611"/>
      <c r="H171" s="615"/>
      <c r="I171" s="552"/>
      <c r="J171" s="552"/>
    </row>
    <row r="172" spans="1:10" hidden="1">
      <c r="A172" s="381"/>
      <c r="B172" s="608">
        <f t="shared" si="9"/>
        <v>90</v>
      </c>
      <c r="C172" s="666">
        <v>112.96000000000001</v>
      </c>
      <c r="D172" s="281">
        <v>146.13</v>
      </c>
      <c r="E172" s="666">
        <v>179.07</v>
      </c>
      <c r="F172" s="611"/>
      <c r="G172" s="611"/>
      <c r="H172" s="615"/>
      <c r="I172" s="552"/>
      <c r="J172" s="552"/>
    </row>
    <row r="173" spans="1:10" hidden="1">
      <c r="A173" s="381"/>
      <c r="B173" s="608">
        <f t="shared" si="9"/>
        <v>92</v>
      </c>
      <c r="C173" s="666">
        <v>114.77</v>
      </c>
      <c r="D173" s="281">
        <v>148.38</v>
      </c>
      <c r="E173" s="666">
        <v>182.64000000000001</v>
      </c>
      <c r="F173" s="611"/>
      <c r="G173" s="611"/>
      <c r="H173" s="615"/>
      <c r="I173" s="552"/>
      <c r="J173" s="552"/>
    </row>
    <row r="174" spans="1:10" hidden="1">
      <c r="A174" s="381"/>
      <c r="B174" s="608">
        <f t="shared" si="9"/>
        <v>94</v>
      </c>
      <c r="C174" s="666">
        <v>116.89</v>
      </c>
      <c r="D174" s="281">
        <v>150.43</v>
      </c>
      <c r="E174" s="666">
        <v>186.05</v>
      </c>
      <c r="F174" s="611"/>
      <c r="G174" s="611"/>
      <c r="H174" s="615"/>
      <c r="I174" s="552"/>
      <c r="J174" s="552"/>
    </row>
    <row r="175" spans="1:10" hidden="1">
      <c r="A175" s="381"/>
      <c r="B175" s="608">
        <f t="shared" si="9"/>
        <v>96</v>
      </c>
      <c r="C175" s="666">
        <v>119.29</v>
      </c>
      <c r="D175" s="281">
        <v>152.72</v>
      </c>
      <c r="E175" s="666">
        <v>189.34</v>
      </c>
      <c r="F175" s="611"/>
      <c r="G175" s="611"/>
      <c r="H175" s="615"/>
      <c r="I175" s="552"/>
      <c r="J175" s="552"/>
    </row>
    <row r="176" spans="1:10" hidden="1">
      <c r="A176" s="381"/>
      <c r="B176" s="608">
        <f t="shared" si="9"/>
        <v>98</v>
      </c>
      <c r="C176" s="666">
        <v>122.47</v>
      </c>
      <c r="D176" s="281">
        <v>157.44</v>
      </c>
      <c r="E176" s="666">
        <v>195.86</v>
      </c>
      <c r="F176" s="611"/>
      <c r="G176" s="611"/>
      <c r="H176" s="615"/>
      <c r="I176" s="552"/>
      <c r="J176" s="552"/>
    </row>
    <row r="177" spans="1:10" hidden="1">
      <c r="A177" s="381"/>
      <c r="B177" s="608">
        <f t="shared" si="9"/>
        <v>100</v>
      </c>
      <c r="C177" s="666">
        <v>122.58</v>
      </c>
      <c r="D177" s="281">
        <v>157.51</v>
      </c>
      <c r="E177" s="666">
        <v>196.03</v>
      </c>
      <c r="F177" s="611"/>
      <c r="G177" s="611"/>
      <c r="H177" s="615"/>
      <c r="I177" s="552"/>
      <c r="J177" s="552"/>
    </row>
    <row r="178" spans="1:10" hidden="1">
      <c r="A178" s="381"/>
      <c r="B178" s="608">
        <f t="shared" ref="B178:B187" si="10">+B177+5</f>
        <v>105</v>
      </c>
      <c r="C178" s="666">
        <v>125.31</v>
      </c>
      <c r="D178" s="281">
        <v>159.86000000000001</v>
      </c>
      <c r="E178" s="666">
        <v>201.26</v>
      </c>
      <c r="F178" s="611"/>
      <c r="G178" s="611"/>
      <c r="H178" s="615"/>
      <c r="I178" s="552"/>
      <c r="J178" s="552"/>
    </row>
    <row r="179" spans="1:10" hidden="1">
      <c r="A179" s="381"/>
      <c r="B179" s="608">
        <f t="shared" si="10"/>
        <v>110</v>
      </c>
      <c r="C179" s="666">
        <v>128.91</v>
      </c>
      <c r="D179" s="281">
        <v>162.72999999999999</v>
      </c>
      <c r="E179" s="666">
        <v>206.18</v>
      </c>
      <c r="F179" s="611"/>
      <c r="G179" s="611"/>
      <c r="H179" s="615"/>
      <c r="I179" s="552"/>
      <c r="J179" s="552"/>
    </row>
    <row r="180" spans="1:10" hidden="1">
      <c r="A180" s="381"/>
      <c r="B180" s="608">
        <f t="shared" si="10"/>
        <v>115</v>
      </c>
      <c r="C180" s="666">
        <v>132.21</v>
      </c>
      <c r="D180" s="281">
        <v>165.57</v>
      </c>
      <c r="E180" s="666">
        <v>211.07</v>
      </c>
      <c r="F180" s="611"/>
      <c r="G180" s="611"/>
      <c r="H180" s="615"/>
      <c r="I180" s="552"/>
      <c r="J180" s="552"/>
    </row>
    <row r="181" spans="1:10" hidden="1">
      <c r="A181" s="381"/>
      <c r="B181" s="608">
        <f t="shared" si="10"/>
        <v>120</v>
      </c>
      <c r="C181" s="666">
        <v>135.49</v>
      </c>
      <c r="D181" s="281">
        <v>168.25</v>
      </c>
      <c r="E181" s="666">
        <v>216.12</v>
      </c>
      <c r="F181" s="611"/>
      <c r="G181" s="611"/>
      <c r="H181" s="615"/>
      <c r="I181" s="552"/>
      <c r="J181" s="552"/>
    </row>
    <row r="182" spans="1:10" hidden="1">
      <c r="A182" s="381"/>
      <c r="B182" s="608">
        <f t="shared" si="10"/>
        <v>125</v>
      </c>
      <c r="C182" s="666">
        <v>138.55000000000001</v>
      </c>
      <c r="D182" s="281">
        <v>170.98</v>
      </c>
      <c r="E182" s="666">
        <v>221.20000000000002</v>
      </c>
      <c r="F182" s="611"/>
      <c r="G182" s="611"/>
      <c r="H182" s="615"/>
      <c r="I182" s="552"/>
      <c r="J182" s="552"/>
    </row>
    <row r="183" spans="1:10" hidden="1">
      <c r="A183" s="381"/>
      <c r="B183" s="608">
        <f t="shared" si="10"/>
        <v>130</v>
      </c>
      <c r="C183" s="666">
        <v>141.6</v>
      </c>
      <c r="D183" s="281">
        <v>173.78</v>
      </c>
      <c r="E183" s="666">
        <v>226.13</v>
      </c>
      <c r="F183" s="611"/>
      <c r="G183" s="611"/>
      <c r="H183" s="615"/>
      <c r="I183" s="552"/>
      <c r="J183" s="552"/>
    </row>
    <row r="184" spans="1:10" hidden="1">
      <c r="A184" s="381"/>
      <c r="B184" s="608">
        <f t="shared" si="10"/>
        <v>135</v>
      </c>
      <c r="C184" s="666">
        <v>144.75</v>
      </c>
      <c r="D184" s="281">
        <v>176.98</v>
      </c>
      <c r="E184" s="666">
        <v>231.1</v>
      </c>
      <c r="F184" s="611"/>
      <c r="G184" s="611"/>
      <c r="H184" s="615"/>
      <c r="I184" s="552"/>
      <c r="J184" s="552"/>
    </row>
    <row r="185" spans="1:10" hidden="1">
      <c r="A185" s="381"/>
      <c r="B185" s="608">
        <f t="shared" si="10"/>
        <v>140</v>
      </c>
      <c r="C185" s="666">
        <v>147.62</v>
      </c>
      <c r="D185" s="281">
        <v>179.67000000000002</v>
      </c>
      <c r="E185" s="666">
        <v>236.24</v>
      </c>
      <c r="F185" s="611"/>
      <c r="G185" s="611"/>
      <c r="H185" s="615"/>
      <c r="I185" s="552"/>
      <c r="J185" s="552"/>
    </row>
    <row r="186" spans="1:10" hidden="1">
      <c r="A186" s="381"/>
      <c r="B186" s="608">
        <f t="shared" si="10"/>
        <v>145</v>
      </c>
      <c r="C186" s="666">
        <v>150.78</v>
      </c>
      <c r="D186" s="281">
        <v>182.45000000000002</v>
      </c>
      <c r="E186" s="666">
        <v>241.03</v>
      </c>
      <c r="F186" s="611"/>
      <c r="G186" s="611"/>
      <c r="H186" s="615"/>
      <c r="I186" s="552"/>
      <c r="J186" s="552"/>
    </row>
    <row r="187" spans="1:10" hidden="1">
      <c r="A187" s="381"/>
      <c r="B187" s="608">
        <f t="shared" si="10"/>
        <v>150</v>
      </c>
      <c r="C187" s="666">
        <v>153.59</v>
      </c>
      <c r="D187" s="281">
        <v>185.14000000000001</v>
      </c>
      <c r="E187" s="666">
        <v>246.09</v>
      </c>
      <c r="F187" s="611"/>
      <c r="G187" s="611"/>
      <c r="H187" s="615"/>
      <c r="I187" s="552"/>
      <c r="J187" s="552"/>
    </row>
    <row r="188" spans="1:10" hidden="1">
      <c r="A188" s="381"/>
      <c r="B188" s="608" t="s">
        <v>795</v>
      </c>
      <c r="C188" s="666">
        <v>1.02</v>
      </c>
      <c r="D188" s="281">
        <v>1.23</v>
      </c>
      <c r="E188" s="666">
        <v>1.64</v>
      </c>
      <c r="F188" s="611"/>
      <c r="G188" s="611"/>
      <c r="H188" s="615"/>
      <c r="I188" s="552"/>
      <c r="J188" s="552"/>
    </row>
    <row r="189" spans="1:10" hidden="1">
      <c r="A189" s="381"/>
      <c r="B189" s="616" t="s">
        <v>758</v>
      </c>
      <c r="C189" s="674">
        <v>153.59</v>
      </c>
      <c r="D189" s="283">
        <v>185.14000000000001</v>
      </c>
      <c r="E189" s="674">
        <v>246.09</v>
      </c>
      <c r="F189" s="611"/>
      <c r="G189" s="611"/>
      <c r="H189" s="274"/>
      <c r="I189" s="552"/>
      <c r="J189" s="552"/>
    </row>
    <row r="190" spans="1:10" hidden="1">
      <c r="A190" s="381"/>
      <c r="B190" s="608"/>
      <c r="C190" s="561"/>
      <c r="D190" s="271"/>
      <c r="E190" s="561"/>
      <c r="F190" s="571"/>
      <c r="G190" s="571"/>
      <c r="H190" s="615"/>
      <c r="I190" s="552"/>
      <c r="J190" s="552"/>
    </row>
    <row r="191" spans="1:10" hidden="1">
      <c r="A191" s="381"/>
      <c r="B191" s="616"/>
      <c r="C191" s="617"/>
      <c r="D191" s="273"/>
      <c r="E191" s="617"/>
      <c r="F191" s="571"/>
      <c r="G191" s="571"/>
      <c r="H191" s="615"/>
      <c r="I191" s="552"/>
      <c r="J191" s="552"/>
    </row>
    <row r="192" spans="1:10" hidden="1">
      <c r="A192" s="381"/>
      <c r="B192" s="608"/>
      <c r="C192" s="561"/>
      <c r="D192" s="271"/>
      <c r="E192" s="561"/>
      <c r="F192" s="571"/>
      <c r="G192" s="571"/>
      <c r="H192" s="615"/>
      <c r="I192" s="552"/>
      <c r="J192" s="552"/>
    </row>
    <row r="193" spans="1:10" hidden="1">
      <c r="A193" s="381"/>
      <c r="B193" s="616"/>
      <c r="C193" s="617"/>
      <c r="D193" s="273"/>
      <c r="E193" s="617"/>
      <c r="F193" s="571"/>
      <c r="G193" s="618"/>
      <c r="H193" s="615"/>
      <c r="I193" s="552"/>
      <c r="J193" s="552"/>
    </row>
    <row r="194" spans="1:10" hidden="1">
      <c r="A194" s="299"/>
      <c r="B194" s="299"/>
      <c r="C194" s="299"/>
      <c r="D194" s="299"/>
      <c r="E194" s="299"/>
      <c r="F194" s="299"/>
      <c r="G194" s="299"/>
      <c r="H194" s="299"/>
      <c r="I194" s="299"/>
      <c r="J194" s="299"/>
    </row>
    <row r="195" spans="1:10" hidden="1">
      <c r="A195" s="299"/>
      <c r="B195" s="299"/>
      <c r="C195" s="299"/>
      <c r="D195" s="299"/>
      <c r="E195" s="299"/>
      <c r="F195" s="299"/>
      <c r="G195" s="299"/>
      <c r="H195" s="299"/>
      <c r="I195" s="299"/>
      <c r="J195" s="299"/>
    </row>
    <row r="196" spans="1:10" hidden="1">
      <c r="A196" s="299"/>
      <c r="B196" s="299"/>
      <c r="C196" s="299"/>
      <c r="D196" s="299"/>
      <c r="E196" s="299"/>
      <c r="F196" s="299"/>
      <c r="G196" s="299"/>
      <c r="H196" s="299"/>
      <c r="I196" s="299"/>
      <c r="J196" s="299"/>
    </row>
    <row r="197" spans="1:10" hidden="1">
      <c r="A197" s="299"/>
      <c r="B197" s="299"/>
      <c r="C197" s="299"/>
      <c r="D197" s="299"/>
      <c r="E197" s="299"/>
      <c r="F197" s="299"/>
      <c r="G197" s="299"/>
      <c r="H197" s="299"/>
      <c r="I197" s="299"/>
      <c r="J197" s="299"/>
    </row>
    <row r="198" spans="1:10" hidden="1">
      <c r="A198" s="299"/>
      <c r="B198" s="299"/>
      <c r="C198" s="299"/>
      <c r="D198" s="299"/>
      <c r="E198" s="299"/>
      <c r="F198" s="299"/>
      <c r="G198" s="299"/>
      <c r="H198" s="299"/>
      <c r="I198" s="299"/>
      <c r="J198" s="299"/>
    </row>
    <row r="199" spans="1:10" hidden="1">
      <c r="A199" s="299"/>
      <c r="B199" s="299"/>
      <c r="C199" s="299"/>
      <c r="D199" s="299"/>
      <c r="E199" s="299"/>
      <c r="F199" s="299"/>
      <c r="G199" s="299"/>
      <c r="H199" s="299"/>
      <c r="I199" s="299"/>
      <c r="J199" s="299"/>
    </row>
    <row r="200" spans="1:10">
      <c r="A200" s="299"/>
      <c r="B200" s="299"/>
      <c r="C200" s="299"/>
      <c r="D200" s="299"/>
      <c r="E200" s="299"/>
      <c r="F200" s="299"/>
      <c r="G200" s="299"/>
      <c r="H200" s="299"/>
      <c r="I200" s="299"/>
      <c r="J200" s="299"/>
    </row>
  </sheetData>
  <sheetProtection formatCells="0" formatColumns="0" formatRows="0"/>
  <mergeCells count="1">
    <mergeCell ref="A29:L29"/>
  </mergeCells>
  <pageMargins left="0.5" right="0.25" top="0.5" bottom="0.25" header="0" footer="0.25"/>
  <pageSetup scale="93"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4"/>
  <dimension ref="A1:X197"/>
  <sheetViews>
    <sheetView showGridLines="0" topLeftCell="A26" zoomScaleNormal="100" workbookViewId="0">
      <selection activeCell="O43" sqref="O43"/>
    </sheetView>
  </sheetViews>
  <sheetFormatPr defaultRowHeight="15"/>
  <cols>
    <col min="1" max="1" width="1.7109375" customWidth="1"/>
    <col min="2" max="2" width="6" customWidth="1"/>
    <col min="3" max="9" width="7" customWidth="1"/>
    <col min="10" max="10" width="1.7109375" customWidth="1"/>
    <col min="11" max="18" width="7" customWidth="1"/>
    <col min="19" max="21" width="7.7109375" hidden="1" customWidth="1"/>
    <col min="257" max="257" width="1.7109375" customWidth="1"/>
    <col min="258" max="258" width="6" customWidth="1"/>
    <col min="259" max="265" width="7" customWidth="1"/>
    <col min="266" max="266" width="1.7109375" customWidth="1"/>
    <col min="267" max="274" width="7" customWidth="1"/>
    <col min="275" max="277" width="0" hidden="1" customWidth="1"/>
    <col min="513" max="513" width="1.7109375" customWidth="1"/>
    <col min="514" max="514" width="6" customWidth="1"/>
    <col min="515" max="521" width="7" customWidth="1"/>
    <col min="522" max="522" width="1.7109375" customWidth="1"/>
    <col min="523" max="530" width="7" customWidth="1"/>
    <col min="531" max="533" width="0" hidden="1" customWidth="1"/>
    <col min="769" max="769" width="1.7109375" customWidth="1"/>
    <col min="770" max="770" width="6" customWidth="1"/>
    <col min="771" max="777" width="7" customWidth="1"/>
    <col min="778" max="778" width="1.7109375" customWidth="1"/>
    <col min="779" max="786" width="7" customWidth="1"/>
    <col min="787" max="789" width="0" hidden="1" customWidth="1"/>
    <col min="1025" max="1025" width="1.7109375" customWidth="1"/>
    <col min="1026" max="1026" width="6" customWidth="1"/>
    <col min="1027" max="1033" width="7" customWidth="1"/>
    <col min="1034" max="1034" width="1.7109375" customWidth="1"/>
    <col min="1035" max="1042" width="7" customWidth="1"/>
    <col min="1043" max="1045" width="0" hidden="1" customWidth="1"/>
    <col min="1281" max="1281" width="1.7109375" customWidth="1"/>
    <col min="1282" max="1282" width="6" customWidth="1"/>
    <col min="1283" max="1289" width="7" customWidth="1"/>
    <col min="1290" max="1290" width="1.7109375" customWidth="1"/>
    <col min="1291" max="1298" width="7" customWidth="1"/>
    <col min="1299" max="1301" width="0" hidden="1" customWidth="1"/>
    <col min="1537" max="1537" width="1.7109375" customWidth="1"/>
    <col min="1538" max="1538" width="6" customWidth="1"/>
    <col min="1539" max="1545" width="7" customWidth="1"/>
    <col min="1546" max="1546" width="1.7109375" customWidth="1"/>
    <col min="1547" max="1554" width="7" customWidth="1"/>
    <col min="1555" max="1557" width="0" hidden="1" customWidth="1"/>
    <col min="1793" max="1793" width="1.7109375" customWidth="1"/>
    <col min="1794" max="1794" width="6" customWidth="1"/>
    <col min="1795" max="1801" width="7" customWidth="1"/>
    <col min="1802" max="1802" width="1.7109375" customWidth="1"/>
    <col min="1803" max="1810" width="7" customWidth="1"/>
    <col min="1811" max="1813" width="0" hidden="1" customWidth="1"/>
    <col min="2049" max="2049" width="1.7109375" customWidth="1"/>
    <col min="2050" max="2050" width="6" customWidth="1"/>
    <col min="2051" max="2057" width="7" customWidth="1"/>
    <col min="2058" max="2058" width="1.7109375" customWidth="1"/>
    <col min="2059" max="2066" width="7" customWidth="1"/>
    <col min="2067" max="2069" width="0" hidden="1" customWidth="1"/>
    <col min="2305" max="2305" width="1.7109375" customWidth="1"/>
    <col min="2306" max="2306" width="6" customWidth="1"/>
    <col min="2307" max="2313" width="7" customWidth="1"/>
    <col min="2314" max="2314" width="1.7109375" customWidth="1"/>
    <col min="2315" max="2322" width="7" customWidth="1"/>
    <col min="2323" max="2325" width="0" hidden="1" customWidth="1"/>
    <col min="2561" max="2561" width="1.7109375" customWidth="1"/>
    <col min="2562" max="2562" width="6" customWidth="1"/>
    <col min="2563" max="2569" width="7" customWidth="1"/>
    <col min="2570" max="2570" width="1.7109375" customWidth="1"/>
    <col min="2571" max="2578" width="7" customWidth="1"/>
    <col min="2579" max="2581" width="0" hidden="1" customWidth="1"/>
    <col min="2817" max="2817" width="1.7109375" customWidth="1"/>
    <col min="2818" max="2818" width="6" customWidth="1"/>
    <col min="2819" max="2825" width="7" customWidth="1"/>
    <col min="2826" max="2826" width="1.7109375" customWidth="1"/>
    <col min="2827" max="2834" width="7" customWidth="1"/>
    <col min="2835" max="2837" width="0" hidden="1" customWidth="1"/>
    <col min="3073" max="3073" width="1.7109375" customWidth="1"/>
    <col min="3074" max="3074" width="6" customWidth="1"/>
    <col min="3075" max="3081" width="7" customWidth="1"/>
    <col min="3082" max="3082" width="1.7109375" customWidth="1"/>
    <col min="3083" max="3090" width="7" customWidth="1"/>
    <col min="3091" max="3093" width="0" hidden="1" customWidth="1"/>
    <col min="3329" max="3329" width="1.7109375" customWidth="1"/>
    <col min="3330" max="3330" width="6" customWidth="1"/>
    <col min="3331" max="3337" width="7" customWidth="1"/>
    <col min="3338" max="3338" width="1.7109375" customWidth="1"/>
    <col min="3339" max="3346" width="7" customWidth="1"/>
    <col min="3347" max="3349" width="0" hidden="1" customWidth="1"/>
    <col min="3585" max="3585" width="1.7109375" customWidth="1"/>
    <col min="3586" max="3586" width="6" customWidth="1"/>
    <col min="3587" max="3593" width="7" customWidth="1"/>
    <col min="3594" max="3594" width="1.7109375" customWidth="1"/>
    <col min="3595" max="3602" width="7" customWidth="1"/>
    <col min="3603" max="3605" width="0" hidden="1" customWidth="1"/>
    <col min="3841" max="3841" width="1.7109375" customWidth="1"/>
    <col min="3842" max="3842" width="6" customWidth="1"/>
    <col min="3843" max="3849" width="7" customWidth="1"/>
    <col min="3850" max="3850" width="1.7109375" customWidth="1"/>
    <col min="3851" max="3858" width="7" customWidth="1"/>
    <col min="3859" max="3861" width="0" hidden="1" customWidth="1"/>
    <col min="4097" max="4097" width="1.7109375" customWidth="1"/>
    <col min="4098" max="4098" width="6" customWidth="1"/>
    <col min="4099" max="4105" width="7" customWidth="1"/>
    <col min="4106" max="4106" width="1.7109375" customWidth="1"/>
    <col min="4107" max="4114" width="7" customWidth="1"/>
    <col min="4115" max="4117" width="0" hidden="1" customWidth="1"/>
    <col min="4353" max="4353" width="1.7109375" customWidth="1"/>
    <col min="4354" max="4354" width="6" customWidth="1"/>
    <col min="4355" max="4361" width="7" customWidth="1"/>
    <col min="4362" max="4362" width="1.7109375" customWidth="1"/>
    <col min="4363" max="4370" width="7" customWidth="1"/>
    <col min="4371" max="4373" width="0" hidden="1" customWidth="1"/>
    <col min="4609" max="4609" width="1.7109375" customWidth="1"/>
    <col min="4610" max="4610" width="6" customWidth="1"/>
    <col min="4611" max="4617" width="7" customWidth="1"/>
    <col min="4618" max="4618" width="1.7109375" customWidth="1"/>
    <col min="4619" max="4626" width="7" customWidth="1"/>
    <col min="4627" max="4629" width="0" hidden="1" customWidth="1"/>
    <col min="4865" max="4865" width="1.7109375" customWidth="1"/>
    <col min="4866" max="4866" width="6" customWidth="1"/>
    <col min="4867" max="4873" width="7" customWidth="1"/>
    <col min="4874" max="4874" width="1.7109375" customWidth="1"/>
    <col min="4875" max="4882" width="7" customWidth="1"/>
    <col min="4883" max="4885" width="0" hidden="1" customWidth="1"/>
    <col min="5121" max="5121" width="1.7109375" customWidth="1"/>
    <col min="5122" max="5122" width="6" customWidth="1"/>
    <col min="5123" max="5129" width="7" customWidth="1"/>
    <col min="5130" max="5130" width="1.7109375" customWidth="1"/>
    <col min="5131" max="5138" width="7" customWidth="1"/>
    <col min="5139" max="5141" width="0" hidden="1" customWidth="1"/>
    <col min="5377" max="5377" width="1.7109375" customWidth="1"/>
    <col min="5378" max="5378" width="6" customWidth="1"/>
    <col min="5379" max="5385" width="7" customWidth="1"/>
    <col min="5386" max="5386" width="1.7109375" customWidth="1"/>
    <col min="5387" max="5394" width="7" customWidth="1"/>
    <col min="5395" max="5397" width="0" hidden="1" customWidth="1"/>
    <col min="5633" max="5633" width="1.7109375" customWidth="1"/>
    <col min="5634" max="5634" width="6" customWidth="1"/>
    <col min="5635" max="5641" width="7" customWidth="1"/>
    <col min="5642" max="5642" width="1.7109375" customWidth="1"/>
    <col min="5643" max="5650" width="7" customWidth="1"/>
    <col min="5651" max="5653" width="0" hidden="1" customWidth="1"/>
    <col min="5889" max="5889" width="1.7109375" customWidth="1"/>
    <col min="5890" max="5890" width="6" customWidth="1"/>
    <col min="5891" max="5897" width="7" customWidth="1"/>
    <col min="5898" max="5898" width="1.7109375" customWidth="1"/>
    <col min="5899" max="5906" width="7" customWidth="1"/>
    <col min="5907" max="5909" width="0" hidden="1" customWidth="1"/>
    <col min="6145" max="6145" width="1.7109375" customWidth="1"/>
    <col min="6146" max="6146" width="6" customWidth="1"/>
    <col min="6147" max="6153" width="7" customWidth="1"/>
    <col min="6154" max="6154" width="1.7109375" customWidth="1"/>
    <col min="6155" max="6162" width="7" customWidth="1"/>
    <col min="6163" max="6165" width="0" hidden="1" customWidth="1"/>
    <col min="6401" max="6401" width="1.7109375" customWidth="1"/>
    <col min="6402" max="6402" width="6" customWidth="1"/>
    <col min="6403" max="6409" width="7" customWidth="1"/>
    <col min="6410" max="6410" width="1.7109375" customWidth="1"/>
    <col min="6411" max="6418" width="7" customWidth="1"/>
    <col min="6419" max="6421" width="0" hidden="1" customWidth="1"/>
    <col min="6657" max="6657" width="1.7109375" customWidth="1"/>
    <col min="6658" max="6658" width="6" customWidth="1"/>
    <col min="6659" max="6665" width="7" customWidth="1"/>
    <col min="6666" max="6666" width="1.7109375" customWidth="1"/>
    <col min="6667" max="6674" width="7" customWidth="1"/>
    <col min="6675" max="6677" width="0" hidden="1" customWidth="1"/>
    <col min="6913" max="6913" width="1.7109375" customWidth="1"/>
    <col min="6914" max="6914" width="6" customWidth="1"/>
    <col min="6915" max="6921" width="7" customWidth="1"/>
    <col min="6922" max="6922" width="1.7109375" customWidth="1"/>
    <col min="6923" max="6930" width="7" customWidth="1"/>
    <col min="6931" max="6933" width="0" hidden="1" customWidth="1"/>
    <col min="7169" max="7169" width="1.7109375" customWidth="1"/>
    <col min="7170" max="7170" width="6" customWidth="1"/>
    <col min="7171" max="7177" width="7" customWidth="1"/>
    <col min="7178" max="7178" width="1.7109375" customWidth="1"/>
    <col min="7179" max="7186" width="7" customWidth="1"/>
    <col min="7187" max="7189" width="0" hidden="1" customWidth="1"/>
    <col min="7425" max="7425" width="1.7109375" customWidth="1"/>
    <col min="7426" max="7426" width="6" customWidth="1"/>
    <col min="7427" max="7433" width="7" customWidth="1"/>
    <col min="7434" max="7434" width="1.7109375" customWidth="1"/>
    <col min="7435" max="7442" width="7" customWidth="1"/>
    <col min="7443" max="7445" width="0" hidden="1" customWidth="1"/>
    <col min="7681" max="7681" width="1.7109375" customWidth="1"/>
    <col min="7682" max="7682" width="6" customWidth="1"/>
    <col min="7683" max="7689" width="7" customWidth="1"/>
    <col min="7690" max="7690" width="1.7109375" customWidth="1"/>
    <col min="7691" max="7698" width="7" customWidth="1"/>
    <col min="7699" max="7701" width="0" hidden="1" customWidth="1"/>
    <col min="7937" max="7937" width="1.7109375" customWidth="1"/>
    <col min="7938" max="7938" width="6" customWidth="1"/>
    <col min="7939" max="7945" width="7" customWidth="1"/>
    <col min="7946" max="7946" width="1.7109375" customWidth="1"/>
    <col min="7947" max="7954" width="7" customWidth="1"/>
    <col min="7955" max="7957" width="0" hidden="1" customWidth="1"/>
    <col min="8193" max="8193" width="1.7109375" customWidth="1"/>
    <col min="8194" max="8194" width="6" customWidth="1"/>
    <col min="8195" max="8201" width="7" customWidth="1"/>
    <col min="8202" max="8202" width="1.7109375" customWidth="1"/>
    <col min="8203" max="8210" width="7" customWidth="1"/>
    <col min="8211" max="8213" width="0" hidden="1" customWidth="1"/>
    <col min="8449" max="8449" width="1.7109375" customWidth="1"/>
    <col min="8450" max="8450" width="6" customWidth="1"/>
    <col min="8451" max="8457" width="7" customWidth="1"/>
    <col min="8458" max="8458" width="1.7109375" customWidth="1"/>
    <col min="8459" max="8466" width="7" customWidth="1"/>
    <col min="8467" max="8469" width="0" hidden="1" customWidth="1"/>
    <col min="8705" max="8705" width="1.7109375" customWidth="1"/>
    <col min="8706" max="8706" width="6" customWidth="1"/>
    <col min="8707" max="8713" width="7" customWidth="1"/>
    <col min="8714" max="8714" width="1.7109375" customWidth="1"/>
    <col min="8715" max="8722" width="7" customWidth="1"/>
    <col min="8723" max="8725" width="0" hidden="1" customWidth="1"/>
    <col min="8961" max="8961" width="1.7109375" customWidth="1"/>
    <col min="8962" max="8962" width="6" customWidth="1"/>
    <col min="8963" max="8969" width="7" customWidth="1"/>
    <col min="8970" max="8970" width="1.7109375" customWidth="1"/>
    <col min="8971" max="8978" width="7" customWidth="1"/>
    <col min="8979" max="8981" width="0" hidden="1" customWidth="1"/>
    <col min="9217" max="9217" width="1.7109375" customWidth="1"/>
    <col min="9218" max="9218" width="6" customWidth="1"/>
    <col min="9219" max="9225" width="7" customWidth="1"/>
    <col min="9226" max="9226" width="1.7109375" customWidth="1"/>
    <col min="9227" max="9234" width="7" customWidth="1"/>
    <col min="9235" max="9237" width="0" hidden="1" customWidth="1"/>
    <col min="9473" max="9473" width="1.7109375" customWidth="1"/>
    <col min="9474" max="9474" width="6" customWidth="1"/>
    <col min="9475" max="9481" width="7" customWidth="1"/>
    <col min="9482" max="9482" width="1.7109375" customWidth="1"/>
    <col min="9483" max="9490" width="7" customWidth="1"/>
    <col min="9491" max="9493" width="0" hidden="1" customWidth="1"/>
    <col min="9729" max="9729" width="1.7109375" customWidth="1"/>
    <col min="9730" max="9730" width="6" customWidth="1"/>
    <col min="9731" max="9737" width="7" customWidth="1"/>
    <col min="9738" max="9738" width="1.7109375" customWidth="1"/>
    <col min="9739" max="9746" width="7" customWidth="1"/>
    <col min="9747" max="9749" width="0" hidden="1" customWidth="1"/>
    <col min="9985" max="9985" width="1.7109375" customWidth="1"/>
    <col min="9986" max="9986" width="6" customWidth="1"/>
    <col min="9987" max="9993" width="7" customWidth="1"/>
    <col min="9994" max="9994" width="1.7109375" customWidth="1"/>
    <col min="9995" max="10002" width="7" customWidth="1"/>
    <col min="10003" max="10005" width="0" hidden="1" customWidth="1"/>
    <col min="10241" max="10241" width="1.7109375" customWidth="1"/>
    <col min="10242" max="10242" width="6" customWidth="1"/>
    <col min="10243" max="10249" width="7" customWidth="1"/>
    <col min="10250" max="10250" width="1.7109375" customWidth="1"/>
    <col min="10251" max="10258" width="7" customWidth="1"/>
    <col min="10259" max="10261" width="0" hidden="1" customWidth="1"/>
    <col min="10497" max="10497" width="1.7109375" customWidth="1"/>
    <col min="10498" max="10498" width="6" customWidth="1"/>
    <col min="10499" max="10505" width="7" customWidth="1"/>
    <col min="10506" max="10506" width="1.7109375" customWidth="1"/>
    <col min="10507" max="10514" width="7" customWidth="1"/>
    <col min="10515" max="10517" width="0" hidden="1" customWidth="1"/>
    <col min="10753" max="10753" width="1.7109375" customWidth="1"/>
    <col min="10754" max="10754" width="6" customWidth="1"/>
    <col min="10755" max="10761" width="7" customWidth="1"/>
    <col min="10762" max="10762" width="1.7109375" customWidth="1"/>
    <col min="10763" max="10770" width="7" customWidth="1"/>
    <col min="10771" max="10773" width="0" hidden="1" customWidth="1"/>
    <col min="11009" max="11009" width="1.7109375" customWidth="1"/>
    <col min="11010" max="11010" width="6" customWidth="1"/>
    <col min="11011" max="11017" width="7" customWidth="1"/>
    <col min="11018" max="11018" width="1.7109375" customWidth="1"/>
    <col min="11019" max="11026" width="7" customWidth="1"/>
    <col min="11027" max="11029" width="0" hidden="1" customWidth="1"/>
    <col min="11265" max="11265" width="1.7109375" customWidth="1"/>
    <col min="11266" max="11266" width="6" customWidth="1"/>
    <col min="11267" max="11273" width="7" customWidth="1"/>
    <col min="11274" max="11274" width="1.7109375" customWidth="1"/>
    <col min="11275" max="11282" width="7" customWidth="1"/>
    <col min="11283" max="11285" width="0" hidden="1" customWidth="1"/>
    <col min="11521" max="11521" width="1.7109375" customWidth="1"/>
    <col min="11522" max="11522" width="6" customWidth="1"/>
    <col min="11523" max="11529" width="7" customWidth="1"/>
    <col min="11530" max="11530" width="1.7109375" customWidth="1"/>
    <col min="11531" max="11538" width="7" customWidth="1"/>
    <col min="11539" max="11541" width="0" hidden="1" customWidth="1"/>
    <col min="11777" max="11777" width="1.7109375" customWidth="1"/>
    <col min="11778" max="11778" width="6" customWidth="1"/>
    <col min="11779" max="11785" width="7" customWidth="1"/>
    <col min="11786" max="11786" width="1.7109375" customWidth="1"/>
    <col min="11787" max="11794" width="7" customWidth="1"/>
    <col min="11795" max="11797" width="0" hidden="1" customWidth="1"/>
    <col min="12033" max="12033" width="1.7109375" customWidth="1"/>
    <col min="12034" max="12034" width="6" customWidth="1"/>
    <col min="12035" max="12041" width="7" customWidth="1"/>
    <col min="12042" max="12042" width="1.7109375" customWidth="1"/>
    <col min="12043" max="12050" width="7" customWidth="1"/>
    <col min="12051" max="12053" width="0" hidden="1" customWidth="1"/>
    <col min="12289" max="12289" width="1.7109375" customWidth="1"/>
    <col min="12290" max="12290" width="6" customWidth="1"/>
    <col min="12291" max="12297" width="7" customWidth="1"/>
    <col min="12298" max="12298" width="1.7109375" customWidth="1"/>
    <col min="12299" max="12306" width="7" customWidth="1"/>
    <col min="12307" max="12309" width="0" hidden="1" customWidth="1"/>
    <col min="12545" max="12545" width="1.7109375" customWidth="1"/>
    <col min="12546" max="12546" width="6" customWidth="1"/>
    <col min="12547" max="12553" width="7" customWidth="1"/>
    <col min="12554" max="12554" width="1.7109375" customWidth="1"/>
    <col min="12555" max="12562" width="7" customWidth="1"/>
    <col min="12563" max="12565" width="0" hidden="1" customWidth="1"/>
    <col min="12801" max="12801" width="1.7109375" customWidth="1"/>
    <col min="12802" max="12802" width="6" customWidth="1"/>
    <col min="12803" max="12809" width="7" customWidth="1"/>
    <col min="12810" max="12810" width="1.7109375" customWidth="1"/>
    <col min="12811" max="12818" width="7" customWidth="1"/>
    <col min="12819" max="12821" width="0" hidden="1" customWidth="1"/>
    <col min="13057" max="13057" width="1.7109375" customWidth="1"/>
    <col min="13058" max="13058" width="6" customWidth="1"/>
    <col min="13059" max="13065" width="7" customWidth="1"/>
    <col min="13066" max="13066" width="1.7109375" customWidth="1"/>
    <col min="13067" max="13074" width="7" customWidth="1"/>
    <col min="13075" max="13077" width="0" hidden="1" customWidth="1"/>
    <col min="13313" max="13313" width="1.7109375" customWidth="1"/>
    <col min="13314" max="13314" width="6" customWidth="1"/>
    <col min="13315" max="13321" width="7" customWidth="1"/>
    <col min="13322" max="13322" width="1.7109375" customWidth="1"/>
    <col min="13323" max="13330" width="7" customWidth="1"/>
    <col min="13331" max="13333" width="0" hidden="1" customWidth="1"/>
    <col min="13569" max="13569" width="1.7109375" customWidth="1"/>
    <col min="13570" max="13570" width="6" customWidth="1"/>
    <col min="13571" max="13577" width="7" customWidth="1"/>
    <col min="13578" max="13578" width="1.7109375" customWidth="1"/>
    <col min="13579" max="13586" width="7" customWidth="1"/>
    <col min="13587" max="13589" width="0" hidden="1" customWidth="1"/>
    <col min="13825" max="13825" width="1.7109375" customWidth="1"/>
    <col min="13826" max="13826" width="6" customWidth="1"/>
    <col min="13827" max="13833" width="7" customWidth="1"/>
    <col min="13834" max="13834" width="1.7109375" customWidth="1"/>
    <col min="13835" max="13842" width="7" customWidth="1"/>
    <col min="13843" max="13845" width="0" hidden="1" customWidth="1"/>
    <col min="14081" max="14081" width="1.7109375" customWidth="1"/>
    <col min="14082" max="14082" width="6" customWidth="1"/>
    <col min="14083" max="14089" width="7" customWidth="1"/>
    <col min="14090" max="14090" width="1.7109375" customWidth="1"/>
    <col min="14091" max="14098" width="7" customWidth="1"/>
    <col min="14099" max="14101" width="0" hidden="1" customWidth="1"/>
    <col min="14337" max="14337" width="1.7109375" customWidth="1"/>
    <col min="14338" max="14338" width="6" customWidth="1"/>
    <col min="14339" max="14345" width="7" customWidth="1"/>
    <col min="14346" max="14346" width="1.7109375" customWidth="1"/>
    <col min="14347" max="14354" width="7" customWidth="1"/>
    <col min="14355" max="14357" width="0" hidden="1" customWidth="1"/>
    <col min="14593" max="14593" width="1.7109375" customWidth="1"/>
    <col min="14594" max="14594" width="6" customWidth="1"/>
    <col min="14595" max="14601" width="7" customWidth="1"/>
    <col min="14602" max="14602" width="1.7109375" customWidth="1"/>
    <col min="14603" max="14610" width="7" customWidth="1"/>
    <col min="14611" max="14613" width="0" hidden="1" customWidth="1"/>
    <col min="14849" max="14849" width="1.7109375" customWidth="1"/>
    <col min="14850" max="14850" width="6" customWidth="1"/>
    <col min="14851" max="14857" width="7" customWidth="1"/>
    <col min="14858" max="14858" width="1.7109375" customWidth="1"/>
    <col min="14859" max="14866" width="7" customWidth="1"/>
    <col min="14867" max="14869" width="0" hidden="1" customWidth="1"/>
    <col min="15105" max="15105" width="1.7109375" customWidth="1"/>
    <col min="15106" max="15106" width="6" customWidth="1"/>
    <col min="15107" max="15113" width="7" customWidth="1"/>
    <col min="15114" max="15114" width="1.7109375" customWidth="1"/>
    <col min="15115" max="15122" width="7" customWidth="1"/>
    <col min="15123" max="15125" width="0" hidden="1" customWidth="1"/>
    <col min="15361" max="15361" width="1.7109375" customWidth="1"/>
    <col min="15362" max="15362" width="6" customWidth="1"/>
    <col min="15363" max="15369" width="7" customWidth="1"/>
    <col min="15370" max="15370" width="1.7109375" customWidth="1"/>
    <col min="15371" max="15378" width="7" customWidth="1"/>
    <col min="15379" max="15381" width="0" hidden="1" customWidth="1"/>
    <col min="15617" max="15617" width="1.7109375" customWidth="1"/>
    <col min="15618" max="15618" width="6" customWidth="1"/>
    <col min="15619" max="15625" width="7" customWidth="1"/>
    <col min="15626" max="15626" width="1.7109375" customWidth="1"/>
    <col min="15627" max="15634" width="7" customWidth="1"/>
    <col min="15635" max="15637" width="0" hidden="1" customWidth="1"/>
    <col min="15873" max="15873" width="1.7109375" customWidth="1"/>
    <col min="15874" max="15874" width="6" customWidth="1"/>
    <col min="15875" max="15881" width="7" customWidth="1"/>
    <col min="15882" max="15882" width="1.7109375" customWidth="1"/>
    <col min="15883" max="15890" width="7" customWidth="1"/>
    <col min="15891" max="15893" width="0" hidden="1" customWidth="1"/>
    <col min="16129" max="16129" width="1.7109375" customWidth="1"/>
    <col min="16130" max="16130" width="6" customWidth="1"/>
    <col min="16131" max="16137" width="7" customWidth="1"/>
    <col min="16138" max="16138" width="1.7109375" customWidth="1"/>
    <col min="16139" max="16146" width="7" customWidth="1"/>
    <col min="16147" max="16149" width="0" hidden="1" customWidth="1"/>
  </cols>
  <sheetData>
    <row r="1" spans="1:21" ht="15.75" hidden="1">
      <c r="A1" s="381"/>
      <c r="B1" s="503" t="s">
        <v>796</v>
      </c>
      <c r="C1" s="503"/>
      <c r="D1" s="503"/>
      <c r="E1" s="503"/>
      <c r="F1" s="381"/>
      <c r="G1" s="381"/>
      <c r="H1" s="381"/>
      <c r="I1" s="381"/>
      <c r="J1" s="381"/>
      <c r="K1" s="381"/>
      <c r="L1" s="381"/>
      <c r="M1" s="381"/>
      <c r="N1" s="381"/>
      <c r="O1" s="381"/>
      <c r="P1" s="381"/>
      <c r="Q1" s="381"/>
      <c r="R1" s="381"/>
      <c r="S1" s="381"/>
      <c r="T1" s="381"/>
      <c r="U1" s="381"/>
    </row>
    <row r="2" spans="1:21" hidden="1">
      <c r="A2" s="381"/>
      <c r="B2" s="383" t="s">
        <v>739</v>
      </c>
      <c r="C2" s="383"/>
      <c r="D2" s="383"/>
      <c r="E2" s="383"/>
      <c r="F2" s="381"/>
      <c r="G2" s="381"/>
      <c r="H2" s="381"/>
      <c r="I2" s="381"/>
      <c r="J2" s="381"/>
      <c r="K2" s="381"/>
      <c r="L2" s="381"/>
      <c r="M2" s="381"/>
      <c r="N2" s="381"/>
      <c r="O2" s="381"/>
      <c r="P2" s="381"/>
      <c r="Q2" s="381"/>
      <c r="R2" s="381"/>
      <c r="S2" s="381"/>
      <c r="T2" s="381"/>
      <c r="U2" s="381"/>
    </row>
    <row r="3" spans="1:21" hidden="1">
      <c r="A3" s="381"/>
      <c r="B3" s="381"/>
      <c r="C3" s="381"/>
      <c r="D3" s="381"/>
      <c r="E3" s="381"/>
      <c r="F3" s="381"/>
      <c r="G3" s="381"/>
      <c r="H3" s="381"/>
      <c r="I3" s="381"/>
      <c r="J3" s="381"/>
      <c r="K3" s="381"/>
      <c r="L3" s="381"/>
      <c r="M3" s="381"/>
      <c r="N3" s="381"/>
      <c r="O3" s="381"/>
      <c r="P3" s="381"/>
      <c r="Q3" s="381"/>
      <c r="R3" s="381"/>
      <c r="S3" s="381"/>
      <c r="T3" s="381"/>
      <c r="U3" s="381"/>
    </row>
    <row r="4" spans="1:21" hidden="1">
      <c r="A4" s="381"/>
      <c r="B4" s="565" t="s">
        <v>749</v>
      </c>
      <c r="C4" s="565"/>
      <c r="D4" s="565"/>
      <c r="E4" s="565"/>
      <c r="F4" s="381"/>
      <c r="G4" s="381"/>
      <c r="H4" s="381"/>
      <c r="I4" s="382" t="s">
        <v>790</v>
      </c>
      <c r="J4" s="381"/>
      <c r="K4" s="381"/>
      <c r="L4" s="381"/>
      <c r="M4" s="381"/>
      <c r="N4" s="381"/>
      <c r="O4" s="381"/>
      <c r="P4" s="381"/>
      <c r="Q4" s="381"/>
      <c r="R4" s="381"/>
      <c r="S4" s="381"/>
      <c r="T4" s="381"/>
      <c r="U4" s="381"/>
    </row>
    <row r="5" spans="1:21" hidden="1">
      <c r="A5" s="381"/>
      <c r="B5" s="381"/>
      <c r="C5" s="381"/>
      <c r="D5" s="381"/>
      <c r="E5" s="381"/>
      <c r="F5" s="381"/>
      <c r="G5" s="381"/>
      <c r="H5" s="381"/>
      <c r="I5" s="381"/>
      <c r="J5" s="381"/>
      <c r="K5" s="381"/>
      <c r="L5" s="381"/>
      <c r="M5" s="381"/>
      <c r="N5" s="381"/>
      <c r="O5" s="381"/>
      <c r="P5" s="381"/>
      <c r="Q5" s="381"/>
      <c r="R5" s="381"/>
      <c r="S5" s="381"/>
      <c r="T5" s="381"/>
      <c r="U5" s="381"/>
    </row>
    <row r="6" spans="1:21" hidden="1">
      <c r="A6" s="381"/>
      <c r="B6" s="566"/>
      <c r="C6" s="566">
        <v>362</v>
      </c>
      <c r="D6" s="566">
        <v>363</v>
      </c>
      <c r="E6" s="566">
        <v>364</v>
      </c>
      <c r="F6" s="566">
        <v>365</v>
      </c>
      <c r="G6" s="566">
        <v>366</v>
      </c>
      <c r="H6" s="566">
        <v>367</v>
      </c>
      <c r="I6" s="566">
        <v>368</v>
      </c>
      <c r="J6" s="567"/>
      <c r="K6" s="567"/>
      <c r="L6" s="567"/>
      <c r="M6" s="567"/>
      <c r="N6" s="567"/>
      <c r="O6" s="567"/>
      <c r="P6" s="567"/>
      <c r="Q6" s="567"/>
      <c r="R6" s="567"/>
      <c r="S6" s="567"/>
      <c r="T6" s="567"/>
      <c r="U6" s="567"/>
    </row>
    <row r="7" spans="1:21" hidden="1">
      <c r="A7" s="381"/>
      <c r="B7" s="566" t="s">
        <v>750</v>
      </c>
      <c r="C7" s="566"/>
      <c r="D7" s="566"/>
      <c r="E7" s="566"/>
      <c r="F7" s="566" t="s">
        <v>750</v>
      </c>
      <c r="G7" s="566" t="s">
        <v>750</v>
      </c>
      <c r="H7" s="566"/>
      <c r="I7" s="566" t="s">
        <v>750</v>
      </c>
      <c r="J7" s="399"/>
      <c r="K7" s="399"/>
      <c r="L7" s="399"/>
      <c r="M7" s="399"/>
      <c r="N7" s="399"/>
      <c r="O7" s="399"/>
      <c r="P7" s="399"/>
      <c r="Q7" s="399"/>
      <c r="R7" s="399"/>
      <c r="S7" s="399"/>
      <c r="T7" s="399"/>
      <c r="U7" s="399"/>
    </row>
    <row r="8" spans="1:21" hidden="1">
      <c r="A8" s="381"/>
      <c r="B8" s="566" t="s">
        <v>751</v>
      </c>
      <c r="C8" s="284">
        <f>+'Import Incentives'!I57</f>
        <v>0.1</v>
      </c>
      <c r="D8" s="284">
        <f>+'Import Incentives'!J57</f>
        <v>0.1</v>
      </c>
      <c r="E8" s="284">
        <f>+'Import Incentives'!K57</f>
        <v>0.1</v>
      </c>
      <c r="F8" s="284">
        <f>+'Import Incentives'!L57</f>
        <v>0.1</v>
      </c>
      <c r="G8" s="284">
        <f>+'Import Incentives'!M57</f>
        <v>0.1</v>
      </c>
      <c r="H8" s="284">
        <f>+'Import Incentives'!N57</f>
        <v>0.1</v>
      </c>
      <c r="I8" s="284">
        <f>+'Import Incentives'!O57</f>
        <v>0.1</v>
      </c>
      <c r="J8" s="399"/>
      <c r="K8" s="399"/>
      <c r="L8" s="399"/>
      <c r="M8" s="399"/>
      <c r="N8" s="399"/>
      <c r="O8" s="399"/>
      <c r="P8" s="399"/>
      <c r="Q8" s="399"/>
      <c r="R8" s="399"/>
      <c r="S8" s="399"/>
      <c r="T8" s="399"/>
      <c r="U8" s="399"/>
    </row>
    <row r="9" spans="1:21" hidden="1">
      <c r="A9" s="381"/>
      <c r="B9" s="567"/>
      <c r="C9" s="567"/>
      <c r="D9" s="567"/>
      <c r="E9" s="567"/>
      <c r="F9" s="399"/>
      <c r="G9" s="399"/>
      <c r="H9" s="399"/>
      <c r="I9" s="399"/>
      <c r="J9" s="399"/>
      <c r="K9" s="399"/>
      <c r="L9" s="399"/>
      <c r="M9" s="399"/>
      <c r="N9" s="399"/>
      <c r="O9" s="399"/>
      <c r="P9" s="399"/>
      <c r="Q9" s="399"/>
      <c r="R9" s="399"/>
      <c r="S9" s="399"/>
      <c r="T9" s="399"/>
      <c r="U9" s="399"/>
    </row>
    <row r="10" spans="1:21" hidden="1">
      <c r="A10" s="381"/>
      <c r="B10" s="567" t="s">
        <v>791</v>
      </c>
      <c r="C10" s="567"/>
      <c r="D10" s="567"/>
      <c r="E10" s="567"/>
      <c r="F10" s="399"/>
      <c r="G10" s="399"/>
      <c r="H10" s="399"/>
      <c r="I10" s="399"/>
      <c r="J10" s="399"/>
      <c r="K10" s="399"/>
      <c r="L10" s="399"/>
      <c r="M10" s="399"/>
      <c r="N10" s="399"/>
      <c r="O10" s="399"/>
      <c r="P10" s="399"/>
      <c r="Q10" s="399"/>
      <c r="R10" s="399"/>
      <c r="S10" s="399"/>
      <c r="T10" s="399"/>
      <c r="U10" s="399"/>
    </row>
    <row r="11" spans="1:21" ht="15.75" hidden="1" thickBot="1">
      <c r="A11" s="381"/>
      <c r="B11" s="567" t="s">
        <v>792</v>
      </c>
      <c r="C11" s="282">
        <f>+'Import Incentives'!I61</f>
        <v>1</v>
      </c>
      <c r="D11" s="282">
        <f>+'Import Incentives'!J61</f>
        <v>1</v>
      </c>
      <c r="E11" s="282">
        <f>+'Import Incentives'!K61</f>
        <v>1</v>
      </c>
      <c r="F11" s="282">
        <f>+'Import Incentives'!L61</f>
        <v>1</v>
      </c>
      <c r="G11" s="282">
        <f>+'Import Incentives'!M61</f>
        <v>1</v>
      </c>
      <c r="H11" s="282">
        <f>+'Import Incentives'!N61</f>
        <v>1</v>
      </c>
      <c r="I11" s="282">
        <f>+'Import Incentives'!O61</f>
        <v>1</v>
      </c>
      <c r="J11" s="399"/>
      <c r="K11" s="399"/>
      <c r="L11" s="399"/>
      <c r="M11" s="399"/>
      <c r="N11" s="399"/>
      <c r="O11" s="399"/>
      <c r="P11" s="399"/>
      <c r="Q11" s="399"/>
      <c r="R11" s="399"/>
      <c r="S11" s="399"/>
      <c r="T11" s="399"/>
      <c r="U11" s="399"/>
    </row>
    <row r="12" spans="1:21" hidden="1">
      <c r="A12" s="381"/>
      <c r="B12" s="567"/>
      <c r="C12" s="567"/>
      <c r="D12" s="567"/>
      <c r="E12" s="567"/>
      <c r="F12" s="399"/>
      <c r="G12" s="399"/>
      <c r="H12" s="399"/>
      <c r="I12" s="399"/>
      <c r="J12" s="399"/>
      <c r="K12" s="399"/>
      <c r="L12" s="399"/>
      <c r="M12" s="399"/>
      <c r="N12" s="399"/>
      <c r="O12" s="399"/>
      <c r="P12" s="399"/>
      <c r="Q12" s="399"/>
      <c r="R12" s="399"/>
      <c r="S12" s="399"/>
      <c r="T12" s="399"/>
      <c r="U12" s="399"/>
    </row>
    <row r="13" spans="1:21" hidden="1">
      <c r="A13" s="381"/>
      <c r="B13" s="567"/>
      <c r="C13" s="567"/>
      <c r="D13" s="567"/>
      <c r="E13" s="567"/>
      <c r="F13" s="399"/>
      <c r="G13" s="399"/>
      <c r="H13" s="399"/>
      <c r="I13" s="399"/>
      <c r="J13" s="399"/>
      <c r="K13" s="399"/>
      <c r="L13" s="399"/>
      <c r="M13" s="399"/>
      <c r="N13" s="399"/>
      <c r="O13" s="399"/>
      <c r="P13" s="399"/>
      <c r="Q13" s="399"/>
      <c r="R13" s="399"/>
      <c r="S13" s="399"/>
      <c r="T13" s="399"/>
      <c r="U13" s="399"/>
    </row>
    <row r="14" spans="1:21" hidden="1">
      <c r="A14" s="381"/>
      <c r="B14" s="567"/>
      <c r="C14" s="567"/>
      <c r="D14" s="567"/>
      <c r="E14" s="567"/>
      <c r="F14" s="399"/>
      <c r="G14" s="399"/>
      <c r="H14" s="399"/>
      <c r="I14" s="399"/>
      <c r="J14" s="399"/>
      <c r="K14" s="399"/>
      <c r="L14" s="399"/>
      <c r="M14" s="399"/>
      <c r="N14" s="399"/>
      <c r="O14" s="399"/>
      <c r="P14" s="399"/>
      <c r="Q14" s="399"/>
      <c r="R14" s="399"/>
      <c r="S14" s="399"/>
      <c r="T14" s="399"/>
      <c r="U14" s="399"/>
    </row>
    <row r="15" spans="1:21" hidden="1">
      <c r="A15" s="381"/>
      <c r="B15" s="567"/>
      <c r="C15" s="567"/>
      <c r="D15" s="567"/>
      <c r="E15" s="567"/>
      <c r="F15" s="399"/>
      <c r="G15" s="399"/>
      <c r="H15" s="399"/>
      <c r="I15" s="399"/>
      <c r="J15" s="399"/>
      <c r="K15" s="399"/>
      <c r="L15" s="399"/>
      <c r="M15" s="399"/>
      <c r="N15" s="399"/>
      <c r="O15" s="399"/>
      <c r="P15" s="399"/>
      <c r="Q15" s="399"/>
      <c r="R15" s="399"/>
      <c r="S15" s="399"/>
      <c r="T15" s="399"/>
      <c r="U15" s="399"/>
    </row>
    <row r="16" spans="1:21" hidden="1">
      <c r="A16" s="381"/>
      <c r="B16" s="567"/>
      <c r="C16" s="567"/>
      <c r="D16" s="567"/>
      <c r="E16" s="567"/>
      <c r="F16" s="399"/>
      <c r="G16" s="399"/>
      <c r="H16" s="399"/>
      <c r="I16" s="399"/>
      <c r="J16" s="399"/>
      <c r="K16" s="399"/>
      <c r="L16" s="399"/>
      <c r="M16" s="399"/>
      <c r="N16" s="399"/>
      <c r="O16" s="399"/>
      <c r="P16" s="399"/>
      <c r="Q16" s="399"/>
      <c r="R16" s="399"/>
      <c r="S16" s="399"/>
      <c r="T16" s="399"/>
      <c r="U16" s="399"/>
    </row>
    <row r="17" spans="1:24" hidden="1">
      <c r="A17" s="381"/>
      <c r="B17" s="567"/>
      <c r="C17" s="567"/>
      <c r="D17" s="567"/>
      <c r="E17" s="567"/>
      <c r="F17" s="399"/>
      <c r="G17" s="399"/>
      <c r="H17" s="399"/>
      <c r="I17" s="399"/>
      <c r="J17" s="399"/>
      <c r="K17" s="399"/>
      <c r="L17" s="399"/>
      <c r="M17" s="399"/>
      <c r="N17" s="399"/>
      <c r="O17" s="399"/>
      <c r="P17" s="399"/>
      <c r="Q17" s="399"/>
      <c r="R17" s="399"/>
      <c r="S17" s="399"/>
      <c r="T17" s="399"/>
      <c r="U17" s="399"/>
    </row>
    <row r="18" spans="1:24" hidden="1">
      <c r="A18" s="381"/>
      <c r="B18" s="567"/>
      <c r="C18" s="567"/>
      <c r="D18" s="567"/>
      <c r="E18" s="567"/>
      <c r="F18" s="399"/>
      <c r="G18" s="399"/>
      <c r="H18" s="399"/>
      <c r="I18" s="399"/>
      <c r="J18" s="399"/>
      <c r="K18" s="399"/>
      <c r="L18" s="399"/>
      <c r="M18" s="399"/>
      <c r="N18" s="399"/>
      <c r="O18" s="399"/>
      <c r="P18" s="399"/>
      <c r="Q18" s="399"/>
      <c r="R18" s="399"/>
      <c r="S18" s="399"/>
      <c r="T18" s="399"/>
      <c r="U18" s="399"/>
    </row>
    <row r="19" spans="1:24" hidden="1">
      <c r="A19" s="381"/>
      <c r="B19" s="567"/>
      <c r="C19" s="567"/>
      <c r="D19" s="567"/>
      <c r="E19" s="567"/>
      <c r="F19" s="399"/>
      <c r="G19" s="399"/>
      <c r="H19" s="399"/>
      <c r="I19" s="399"/>
      <c r="J19" s="399"/>
      <c r="K19" s="399"/>
      <c r="L19" s="399"/>
      <c r="M19" s="399"/>
      <c r="N19" s="399"/>
      <c r="O19" s="399"/>
      <c r="P19" s="399"/>
      <c r="Q19" s="399"/>
      <c r="R19" s="399"/>
      <c r="S19" s="399"/>
      <c r="T19" s="399"/>
      <c r="U19" s="399"/>
    </row>
    <row r="20" spans="1:24" hidden="1">
      <c r="A20" s="381"/>
      <c r="B20" s="381"/>
      <c r="C20" s="381"/>
      <c r="D20" s="381"/>
      <c r="E20" s="381"/>
      <c r="F20" s="399"/>
      <c r="G20" s="399"/>
      <c r="H20" s="399"/>
      <c r="I20" s="399"/>
      <c r="J20" s="399"/>
      <c r="K20" s="399"/>
      <c r="L20" s="399"/>
      <c r="M20" s="399"/>
      <c r="N20" s="399"/>
      <c r="O20" s="399"/>
      <c r="P20" s="399"/>
      <c r="Q20" s="399"/>
      <c r="R20" s="399"/>
      <c r="S20" s="399"/>
      <c r="T20" s="381"/>
      <c r="U20" s="381"/>
    </row>
    <row r="21" spans="1:24" hidden="1">
      <c r="A21" s="381"/>
      <c r="B21" s="381"/>
      <c r="C21" s="381"/>
      <c r="D21" s="381"/>
      <c r="E21" s="381"/>
      <c r="F21" s="399"/>
      <c r="G21" s="399"/>
      <c r="H21" s="399"/>
      <c r="I21" s="399"/>
      <c r="J21" s="399"/>
      <c r="K21" s="399"/>
      <c r="L21" s="399"/>
      <c r="M21" s="399"/>
      <c r="N21" s="399"/>
      <c r="O21" s="399"/>
      <c r="P21" s="399"/>
      <c r="Q21" s="399"/>
      <c r="R21" s="399"/>
      <c r="S21" s="399"/>
      <c r="T21" s="381"/>
      <c r="U21" s="381"/>
    </row>
    <row r="22" spans="1:24" hidden="1">
      <c r="A22" s="381"/>
      <c r="B22" s="381"/>
      <c r="C22" s="381"/>
      <c r="D22" s="381"/>
      <c r="E22" s="381"/>
      <c r="F22" s="399"/>
      <c r="G22" s="399"/>
      <c r="H22" s="399"/>
      <c r="I22" s="399"/>
      <c r="J22" s="399"/>
      <c r="K22" s="399"/>
      <c r="L22" s="399"/>
      <c r="M22" s="399"/>
      <c r="N22" s="399"/>
      <c r="O22" s="399"/>
      <c r="P22" s="399"/>
      <c r="Q22" s="399"/>
      <c r="R22" s="399"/>
      <c r="S22" s="399"/>
      <c r="T22" s="381"/>
      <c r="U22" s="381"/>
    </row>
    <row r="23" spans="1:24" hidden="1">
      <c r="A23" s="381"/>
      <c r="B23" s="381"/>
      <c r="C23" s="381"/>
      <c r="D23" s="381"/>
      <c r="E23" s="381"/>
      <c r="F23" s="399"/>
      <c r="G23" s="399"/>
      <c r="H23" s="399"/>
      <c r="I23" s="399"/>
      <c r="J23" s="399"/>
      <c r="K23" s="399"/>
      <c r="L23" s="399"/>
      <c r="M23" s="399"/>
      <c r="N23" s="399"/>
      <c r="O23" s="399"/>
      <c r="P23" s="399"/>
      <c r="Q23" s="399"/>
      <c r="R23" s="399"/>
      <c r="S23" s="399"/>
      <c r="T23" s="381"/>
      <c r="U23" s="381"/>
    </row>
    <row r="24" spans="1:24" hidden="1">
      <c r="A24" s="381"/>
      <c r="B24" s="381"/>
      <c r="C24" s="381"/>
      <c r="D24" s="381"/>
      <c r="E24" s="381"/>
      <c r="F24" s="399"/>
      <c r="G24" s="399"/>
      <c r="H24" s="399"/>
      <c r="I24" s="399"/>
      <c r="J24" s="399"/>
      <c r="K24" s="399"/>
      <c r="L24" s="399"/>
      <c r="M24" s="399"/>
      <c r="N24" s="399"/>
      <c r="O24" s="399"/>
      <c r="P24" s="399"/>
      <c r="Q24" s="399"/>
      <c r="R24" s="399"/>
      <c r="S24" s="399"/>
      <c r="T24" s="381"/>
      <c r="U24" s="381"/>
    </row>
    <row r="25" spans="1:24" hidden="1">
      <c r="A25" s="381"/>
      <c r="B25" s="381"/>
      <c r="C25" s="381"/>
      <c r="D25" s="381"/>
      <c r="E25" s="381"/>
      <c r="F25" s="399"/>
      <c r="G25" s="399"/>
      <c r="H25" s="399"/>
      <c r="I25" s="399"/>
      <c r="J25" s="399"/>
      <c r="K25" s="399"/>
      <c r="L25" s="399"/>
      <c r="M25" s="399"/>
      <c r="N25" s="399"/>
      <c r="O25" s="399"/>
      <c r="P25" s="399"/>
      <c r="Q25" s="399"/>
      <c r="R25" s="399"/>
      <c r="S25" s="399"/>
      <c r="T25" s="381"/>
      <c r="U25" s="381"/>
    </row>
    <row r="26" spans="1:24" ht="15.75">
      <c r="A26" s="299"/>
      <c r="B26" s="400" t="s">
        <v>800</v>
      </c>
      <c r="C26" s="381"/>
      <c r="D26" s="381"/>
      <c r="E26" s="381"/>
      <c r="F26" s="381"/>
      <c r="G26" s="381"/>
      <c r="H26" s="381"/>
      <c r="I26" s="381"/>
      <c r="J26" s="381"/>
      <c r="K26" s="381"/>
      <c r="L26" s="381"/>
      <c r="M26" s="381"/>
      <c r="N26" s="381"/>
      <c r="O26" s="381"/>
      <c r="P26" s="381"/>
      <c r="Q26" s="401" t="s">
        <v>708</v>
      </c>
      <c r="R26" s="381"/>
      <c r="S26" s="381"/>
      <c r="T26" s="299"/>
      <c r="U26" s="569"/>
      <c r="X26" s="694" t="s">
        <v>802</v>
      </c>
    </row>
    <row r="27" spans="1:24" ht="15.75">
      <c r="A27" s="299"/>
      <c r="B27" s="522" t="s">
        <v>797</v>
      </c>
      <c r="C27" s="381"/>
      <c r="D27" s="381"/>
      <c r="E27" s="381"/>
      <c r="F27" s="381"/>
      <c r="G27" s="381"/>
      <c r="H27" s="381"/>
      <c r="I27" s="381"/>
      <c r="J27" s="381"/>
      <c r="K27" s="381"/>
      <c r="L27" s="381"/>
      <c r="M27" s="381"/>
      <c r="N27" s="381"/>
      <c r="O27" s="381"/>
      <c r="P27" s="381"/>
      <c r="Q27" s="381"/>
      <c r="R27" s="381"/>
      <c r="S27" s="381"/>
      <c r="T27" s="381"/>
      <c r="U27" s="381"/>
    </row>
    <row r="28" spans="1:24" ht="11.1" customHeight="1">
      <c r="A28" s="381"/>
      <c r="B28" s="381"/>
      <c r="C28" s="381"/>
      <c r="D28" s="381"/>
      <c r="E28" s="381"/>
      <c r="F28" s="381"/>
      <c r="G28" s="381"/>
      <c r="H28" s="381"/>
      <c r="I28" s="381"/>
      <c r="J28" s="381"/>
      <c r="K28" s="381"/>
      <c r="L28" s="381"/>
      <c r="M28" s="381"/>
      <c r="N28" s="381"/>
      <c r="O28" s="381"/>
      <c r="P28" s="381"/>
      <c r="Q28" s="381"/>
      <c r="R28" s="381"/>
      <c r="S28" s="381"/>
      <c r="T28" s="381"/>
      <c r="U28" s="381"/>
    </row>
    <row r="29" spans="1:24" ht="27.75" customHeight="1">
      <c r="A29" s="523"/>
      <c r="B29" s="812" t="str">
        <f>"The rates shown are for shipments to the United States, billed to a U.S. UPS account number. "</f>
        <v xml:space="preserve">The rates shown are for shipments to the United States, billed to a U.S. UPS account number. </v>
      </c>
      <c r="C29" s="812"/>
      <c r="D29" s="812"/>
      <c r="E29" s="812"/>
      <c r="F29" s="812"/>
      <c r="G29" s="812"/>
      <c r="H29" s="812"/>
      <c r="I29" s="812"/>
      <c r="J29" s="812"/>
      <c r="K29" s="812"/>
      <c r="L29" s="812"/>
      <c r="M29" s="812"/>
      <c r="N29" s="812"/>
      <c r="O29" s="812"/>
      <c r="P29" s="812"/>
      <c r="Q29" s="812"/>
      <c r="R29" s="812"/>
      <c r="S29" s="523"/>
      <c r="T29" s="523"/>
      <c r="U29" s="523"/>
    </row>
    <row r="30" spans="1:24" ht="11.1" customHeight="1">
      <c r="A30" s="381"/>
      <c r="B30" s="403"/>
      <c r="C30" s="403"/>
      <c r="D30" s="403"/>
      <c r="E30" s="403"/>
      <c r="F30" s="403"/>
      <c r="G30" s="403"/>
      <c r="H30" s="403"/>
      <c r="I30" s="403"/>
      <c r="J30" s="403"/>
      <c r="K30" s="403"/>
      <c r="L30" s="403"/>
      <c r="M30" s="403"/>
      <c r="N30" s="403"/>
      <c r="O30" s="403"/>
      <c r="P30" s="403"/>
      <c r="Q30" s="403"/>
      <c r="R30" s="403"/>
      <c r="S30" s="403"/>
      <c r="T30" s="403"/>
      <c r="U30" s="381"/>
    </row>
    <row r="31" spans="1:24">
      <c r="A31" s="299"/>
      <c r="B31" s="381"/>
      <c r="C31" s="381"/>
      <c r="D31" s="381"/>
      <c r="E31" s="381"/>
      <c r="F31" s="381"/>
      <c r="G31" s="381"/>
      <c r="H31" s="381"/>
      <c r="I31" s="381"/>
      <c r="J31" s="571"/>
      <c r="K31" s="571"/>
      <c r="L31" s="571"/>
      <c r="M31" s="571"/>
      <c r="N31" s="571"/>
      <c r="O31" s="381"/>
      <c r="P31" s="381"/>
      <c r="Q31" s="381"/>
      <c r="R31" s="381"/>
      <c r="S31" s="381"/>
      <c r="T31" s="381"/>
      <c r="U31" s="381"/>
    </row>
    <row r="32" spans="1:24" ht="15.75" thickBot="1">
      <c r="A32" s="381"/>
      <c r="B32" s="455" t="s">
        <v>627</v>
      </c>
      <c r="C32" s="381"/>
      <c r="D32" s="381"/>
      <c r="E32" s="381"/>
      <c r="F32" s="570"/>
      <c r="G32" s="381"/>
      <c r="H32" s="381"/>
      <c r="I32" s="381"/>
      <c r="J32" s="571"/>
      <c r="K32" s="571"/>
      <c r="L32" s="571"/>
      <c r="M32" s="571"/>
      <c r="N32" s="571"/>
      <c r="O32" s="381"/>
      <c r="P32" s="381"/>
      <c r="Q32" s="381"/>
      <c r="R32" s="381"/>
      <c r="S32" s="381"/>
      <c r="T32" s="381"/>
      <c r="U32" s="381"/>
    </row>
    <row r="33" spans="1:21">
      <c r="A33" s="381"/>
      <c r="B33" s="572"/>
      <c r="C33" s="573" t="s">
        <v>5</v>
      </c>
      <c r="D33" s="574"/>
      <c r="E33" s="574"/>
      <c r="F33" s="657"/>
      <c r="G33" s="574"/>
      <c r="H33" s="574"/>
      <c r="I33" s="576"/>
      <c r="J33" s="577" t="s">
        <v>90</v>
      </c>
      <c r="K33" s="572"/>
      <c r="L33" s="573" t="s">
        <v>5</v>
      </c>
      <c r="M33" s="574"/>
      <c r="N33" s="574"/>
      <c r="O33" s="657"/>
      <c r="P33" s="574"/>
      <c r="Q33" s="574"/>
      <c r="R33" s="576"/>
      <c r="S33" s="574"/>
      <c r="T33" s="574"/>
      <c r="U33" s="576"/>
    </row>
    <row r="34" spans="1:21" ht="15.75" thickBot="1">
      <c r="A34" s="381"/>
      <c r="B34" s="410"/>
      <c r="C34" s="492">
        <v>362</v>
      </c>
      <c r="D34" s="675">
        <v>363</v>
      </c>
      <c r="E34" s="493">
        <v>364</v>
      </c>
      <c r="F34" s="675">
        <v>365</v>
      </c>
      <c r="G34" s="493">
        <v>366</v>
      </c>
      <c r="H34" s="675">
        <v>367</v>
      </c>
      <c r="I34" s="416">
        <v>368</v>
      </c>
      <c r="J34" s="579"/>
      <c r="K34" s="410"/>
      <c r="L34" s="492">
        <f>+C34</f>
        <v>362</v>
      </c>
      <c r="M34" s="675">
        <f t="shared" ref="M34:R34" si="0">+D34</f>
        <v>363</v>
      </c>
      <c r="N34" s="493">
        <f t="shared" si="0"/>
        <v>364</v>
      </c>
      <c r="O34" s="675">
        <f t="shared" si="0"/>
        <v>365</v>
      </c>
      <c r="P34" s="493">
        <f t="shared" si="0"/>
        <v>366</v>
      </c>
      <c r="Q34" s="675">
        <f t="shared" si="0"/>
        <v>367</v>
      </c>
      <c r="R34" s="416">
        <f t="shared" si="0"/>
        <v>368</v>
      </c>
      <c r="S34" s="415">
        <f>+R34+1</f>
        <v>369</v>
      </c>
      <c r="T34" s="493">
        <f>+S34+1</f>
        <v>370</v>
      </c>
      <c r="U34" s="578">
        <f>+T34+1</f>
        <v>371</v>
      </c>
    </row>
    <row r="35" spans="1:21" ht="12" customHeight="1">
      <c r="A35" s="381"/>
      <c r="B35" s="417">
        <v>1</v>
      </c>
      <c r="C35" s="580">
        <f>MAX(C$104*(1-C$11),C104*(1-C$8))</f>
        <v>40.985999999999997</v>
      </c>
      <c r="D35" s="676">
        <f t="shared" ref="D35:I35" si="1">MAX(D$104*(1-D$11),D104*(1-D$8))</f>
        <v>41.301000000000002</v>
      </c>
      <c r="E35" s="582">
        <f t="shared" si="1"/>
        <v>41.634</v>
      </c>
      <c r="F35" s="676">
        <f t="shared" si="1"/>
        <v>42.354000000000006</v>
      </c>
      <c r="G35" s="582">
        <f t="shared" si="1"/>
        <v>42.804000000000002</v>
      </c>
      <c r="H35" s="676">
        <f t="shared" si="1"/>
        <v>43.11</v>
      </c>
      <c r="I35" s="619">
        <f t="shared" si="1"/>
        <v>43.587000000000003</v>
      </c>
      <c r="J35" s="584"/>
      <c r="K35" s="417">
        <v>52</v>
      </c>
      <c r="L35" s="580">
        <f>MAX(C$104*(1-C$11),C154*(1-C$8))</f>
        <v>155.36699999999999</v>
      </c>
      <c r="M35" s="676">
        <f t="shared" ref="M35:R35" si="2">MAX(D$104*(1-D$11),D154*(1-D$8))</f>
        <v>158.364</v>
      </c>
      <c r="N35" s="582">
        <f t="shared" si="2"/>
        <v>160.64100000000002</v>
      </c>
      <c r="O35" s="676">
        <f t="shared" si="2"/>
        <v>165.14100000000002</v>
      </c>
      <c r="P35" s="582">
        <f t="shared" si="2"/>
        <v>172.09800000000001</v>
      </c>
      <c r="Q35" s="676">
        <f t="shared" si="2"/>
        <v>177.327</v>
      </c>
      <c r="R35" s="619">
        <f t="shared" si="2"/>
        <v>184.554</v>
      </c>
      <c r="S35" s="581" t="e">
        <f>MAX(#REF!-J$55,#REF!*(1-#REF!))</f>
        <v>#REF!</v>
      </c>
      <c r="T35" s="582" t="e">
        <f>MAX(#REF!-K$55,#REF!*(1-#REF!))</f>
        <v>#REF!</v>
      </c>
      <c r="U35" s="583" t="e">
        <f>MAX(#REF!-O$55,#REF!*(1-#REF!))</f>
        <v>#REF!</v>
      </c>
    </row>
    <row r="36" spans="1:21" ht="12" customHeight="1">
      <c r="A36" s="381"/>
      <c r="B36" s="417">
        <f t="shared" ref="B36:B84" si="3">+B35+1</f>
        <v>2</v>
      </c>
      <c r="C36" s="425">
        <f t="shared" ref="C36:I51" si="4">MAX(C$104*(1-C$11),C105*(1-C$8))</f>
        <v>46.583999999999996</v>
      </c>
      <c r="D36" s="677">
        <f t="shared" si="4"/>
        <v>47.106000000000002</v>
      </c>
      <c r="E36" s="427">
        <f t="shared" si="4"/>
        <v>47.313000000000002</v>
      </c>
      <c r="F36" s="677">
        <f t="shared" si="4"/>
        <v>48.51</v>
      </c>
      <c r="G36" s="427">
        <f t="shared" si="4"/>
        <v>49.023000000000003</v>
      </c>
      <c r="H36" s="677">
        <f t="shared" si="4"/>
        <v>49.383000000000003</v>
      </c>
      <c r="I36" s="428">
        <f t="shared" si="4"/>
        <v>49.644000000000005</v>
      </c>
      <c r="J36" s="586"/>
      <c r="K36" s="417">
        <f t="shared" ref="K36:K59" si="5">+K35+2</f>
        <v>54</v>
      </c>
      <c r="L36" s="425">
        <f t="shared" ref="L36:R51" si="6">MAX(C$104*(1-C$11),C155*(1-C$8))</f>
        <v>161.90100000000001</v>
      </c>
      <c r="M36" s="677">
        <f t="shared" si="6"/>
        <v>164.94300000000001</v>
      </c>
      <c r="N36" s="427">
        <f t="shared" si="6"/>
        <v>167.16600000000003</v>
      </c>
      <c r="O36" s="677">
        <f t="shared" si="6"/>
        <v>171.59399999999999</v>
      </c>
      <c r="P36" s="427">
        <f t="shared" si="6"/>
        <v>178.56</v>
      </c>
      <c r="Q36" s="677">
        <f t="shared" si="6"/>
        <v>183.798</v>
      </c>
      <c r="R36" s="428">
        <f t="shared" si="6"/>
        <v>191.12400000000002</v>
      </c>
      <c r="S36" s="426" t="e">
        <f>MAX(#REF!-J$55,#REF!*(1-#REF!))</f>
        <v>#REF!</v>
      </c>
      <c r="T36" s="427" t="e">
        <f>MAX(#REF!-K$55,#REF!*(1-#REF!))</f>
        <v>#REF!</v>
      </c>
      <c r="U36" s="585" t="e">
        <f>MAX(#REF!-O$55,#REF!*(1-#REF!))</f>
        <v>#REF!</v>
      </c>
    </row>
    <row r="37" spans="1:21" ht="12" customHeight="1">
      <c r="A37" s="381"/>
      <c r="B37" s="417">
        <f t="shared" si="3"/>
        <v>3</v>
      </c>
      <c r="C37" s="425">
        <f t="shared" si="4"/>
        <v>52.083000000000006</v>
      </c>
      <c r="D37" s="677">
        <f t="shared" si="4"/>
        <v>52.497</v>
      </c>
      <c r="E37" s="427">
        <f t="shared" si="4"/>
        <v>52.695000000000007</v>
      </c>
      <c r="F37" s="677">
        <f t="shared" si="4"/>
        <v>53.783999999999999</v>
      </c>
      <c r="G37" s="427">
        <f t="shared" si="4"/>
        <v>53.991</v>
      </c>
      <c r="H37" s="677">
        <f t="shared" si="4"/>
        <v>54.512999999999998</v>
      </c>
      <c r="I37" s="428">
        <f t="shared" si="4"/>
        <v>55.088999999999999</v>
      </c>
      <c r="J37" s="586"/>
      <c r="K37" s="417">
        <f t="shared" si="5"/>
        <v>56</v>
      </c>
      <c r="L37" s="425">
        <f t="shared" si="6"/>
        <v>169.09200000000001</v>
      </c>
      <c r="M37" s="677">
        <f t="shared" si="6"/>
        <v>172.04400000000001</v>
      </c>
      <c r="N37" s="427">
        <f t="shared" si="6"/>
        <v>174.34800000000001</v>
      </c>
      <c r="O37" s="677">
        <f t="shared" si="6"/>
        <v>178.73099999999999</v>
      </c>
      <c r="P37" s="427">
        <f t="shared" si="6"/>
        <v>185.82300000000001</v>
      </c>
      <c r="Q37" s="677">
        <f t="shared" si="6"/>
        <v>190.94399999999999</v>
      </c>
      <c r="R37" s="428">
        <f t="shared" si="6"/>
        <v>198.20700000000002</v>
      </c>
      <c r="S37" s="426" t="e">
        <f>MAX(#REF!-J$55,#REF!*(1-#REF!))</f>
        <v>#REF!</v>
      </c>
      <c r="T37" s="427" t="e">
        <f>MAX(#REF!-K$55,#REF!*(1-#REF!))</f>
        <v>#REF!</v>
      </c>
      <c r="U37" s="585" t="e">
        <f>MAX(#REF!-O$55,#REF!*(1-#REF!))</f>
        <v>#REF!</v>
      </c>
    </row>
    <row r="38" spans="1:21" ht="12" customHeight="1">
      <c r="A38" s="381"/>
      <c r="B38" s="417">
        <f t="shared" si="3"/>
        <v>4</v>
      </c>
      <c r="C38" s="425">
        <f t="shared" si="4"/>
        <v>56.997</v>
      </c>
      <c r="D38" s="677">
        <f t="shared" si="4"/>
        <v>57.357000000000006</v>
      </c>
      <c r="E38" s="427">
        <f t="shared" si="4"/>
        <v>57.617999999999995</v>
      </c>
      <c r="F38" s="677">
        <f t="shared" si="4"/>
        <v>58.905000000000001</v>
      </c>
      <c r="G38" s="427">
        <f t="shared" si="4"/>
        <v>59.427</v>
      </c>
      <c r="H38" s="677">
        <f t="shared" si="4"/>
        <v>60.470999999999997</v>
      </c>
      <c r="I38" s="428">
        <f t="shared" si="4"/>
        <v>61.236000000000004</v>
      </c>
      <c r="J38" s="586"/>
      <c r="K38" s="417">
        <f t="shared" si="5"/>
        <v>58</v>
      </c>
      <c r="L38" s="425">
        <f t="shared" si="6"/>
        <v>173.70000000000002</v>
      </c>
      <c r="M38" s="677">
        <f t="shared" si="6"/>
        <v>176.65200000000002</v>
      </c>
      <c r="N38" s="427">
        <f t="shared" si="6"/>
        <v>178.893</v>
      </c>
      <c r="O38" s="677">
        <f t="shared" si="6"/>
        <v>183.38399999999999</v>
      </c>
      <c r="P38" s="427">
        <f t="shared" si="6"/>
        <v>190.37700000000001</v>
      </c>
      <c r="Q38" s="677">
        <f t="shared" si="6"/>
        <v>195.49799999999999</v>
      </c>
      <c r="R38" s="428">
        <f t="shared" si="6"/>
        <v>202.80600000000001</v>
      </c>
      <c r="S38" s="426" t="e">
        <f>MAX(#REF!-J$55,#REF!*(1-#REF!))</f>
        <v>#REF!</v>
      </c>
      <c r="T38" s="427" t="e">
        <f>MAX(#REF!-K$55,#REF!*(1-#REF!))</f>
        <v>#REF!</v>
      </c>
      <c r="U38" s="585" t="e">
        <f>MAX(#REF!-O$55,#REF!*(1-#REF!))</f>
        <v>#REF!</v>
      </c>
    </row>
    <row r="39" spans="1:21" ht="12" customHeight="1">
      <c r="A39" s="381"/>
      <c r="B39" s="448">
        <f t="shared" si="3"/>
        <v>5</v>
      </c>
      <c r="C39" s="429">
        <f t="shared" si="4"/>
        <v>62.802</v>
      </c>
      <c r="D39" s="678">
        <f t="shared" si="4"/>
        <v>63.170999999999999</v>
      </c>
      <c r="E39" s="431">
        <f t="shared" si="4"/>
        <v>63.405000000000001</v>
      </c>
      <c r="F39" s="678">
        <f t="shared" si="4"/>
        <v>64.323000000000008</v>
      </c>
      <c r="G39" s="431">
        <f t="shared" si="4"/>
        <v>66.735000000000014</v>
      </c>
      <c r="H39" s="678">
        <f t="shared" si="4"/>
        <v>67.149000000000001</v>
      </c>
      <c r="I39" s="432">
        <f t="shared" si="4"/>
        <v>67.491</v>
      </c>
      <c r="J39" s="586"/>
      <c r="K39" s="448">
        <f t="shared" si="5"/>
        <v>60</v>
      </c>
      <c r="L39" s="429">
        <f t="shared" si="6"/>
        <v>178.40700000000001</v>
      </c>
      <c r="M39" s="678">
        <f t="shared" si="6"/>
        <v>181.26000000000002</v>
      </c>
      <c r="N39" s="431">
        <f t="shared" si="6"/>
        <v>183.54599999999999</v>
      </c>
      <c r="O39" s="678">
        <f t="shared" si="6"/>
        <v>187.983</v>
      </c>
      <c r="P39" s="431">
        <f t="shared" si="6"/>
        <v>195.048</v>
      </c>
      <c r="Q39" s="678">
        <f t="shared" si="6"/>
        <v>200.16900000000001</v>
      </c>
      <c r="R39" s="432">
        <f t="shared" si="6"/>
        <v>207.37800000000001</v>
      </c>
      <c r="S39" s="430" t="e">
        <f>MAX(#REF!-J$55,#REF!*(1-#REF!))</f>
        <v>#REF!</v>
      </c>
      <c r="T39" s="431" t="e">
        <f>MAX(#REF!-K$55,#REF!*(1-#REF!))</f>
        <v>#REF!</v>
      </c>
      <c r="U39" s="587" t="e">
        <f>MAX(#REF!-O$55,#REF!*(1-#REF!))</f>
        <v>#REF!</v>
      </c>
    </row>
    <row r="40" spans="1:21" ht="12" customHeight="1">
      <c r="A40" s="381"/>
      <c r="B40" s="417">
        <f t="shared" si="3"/>
        <v>6</v>
      </c>
      <c r="C40" s="425">
        <f t="shared" si="4"/>
        <v>67.923000000000002</v>
      </c>
      <c r="D40" s="677">
        <f t="shared" si="4"/>
        <v>68.238000000000014</v>
      </c>
      <c r="E40" s="427">
        <f t="shared" si="4"/>
        <v>68.625</v>
      </c>
      <c r="F40" s="677">
        <f t="shared" si="4"/>
        <v>69.759</v>
      </c>
      <c r="G40" s="427">
        <f t="shared" si="4"/>
        <v>72.234000000000009</v>
      </c>
      <c r="H40" s="677">
        <f t="shared" si="4"/>
        <v>72.747</v>
      </c>
      <c r="I40" s="428">
        <f t="shared" si="4"/>
        <v>73.035000000000011</v>
      </c>
      <c r="J40" s="586"/>
      <c r="K40" s="417">
        <f t="shared" si="5"/>
        <v>62</v>
      </c>
      <c r="L40" s="425">
        <f t="shared" si="6"/>
        <v>182.91600000000003</v>
      </c>
      <c r="M40" s="677">
        <f t="shared" si="6"/>
        <v>185.91300000000001</v>
      </c>
      <c r="N40" s="427">
        <f t="shared" si="6"/>
        <v>188.1</v>
      </c>
      <c r="O40" s="677">
        <f t="shared" si="6"/>
        <v>192.54599999999999</v>
      </c>
      <c r="P40" s="427">
        <f t="shared" si="6"/>
        <v>199.65600000000001</v>
      </c>
      <c r="Q40" s="677">
        <f t="shared" si="6"/>
        <v>204.786</v>
      </c>
      <c r="R40" s="428">
        <f t="shared" si="6"/>
        <v>212.02200000000002</v>
      </c>
      <c r="S40" s="426" t="e">
        <f>MAX(#REF!-J$55,#REF!*(1-#REF!))</f>
        <v>#REF!</v>
      </c>
      <c r="T40" s="427" t="e">
        <f>MAX(#REF!-K$55,#REF!*(1-#REF!))</f>
        <v>#REF!</v>
      </c>
      <c r="U40" s="585" t="e">
        <f>MAX(#REF!-O$55,#REF!*(1-#REF!))</f>
        <v>#REF!</v>
      </c>
    </row>
    <row r="41" spans="1:21" ht="12" customHeight="1">
      <c r="A41" s="381"/>
      <c r="B41" s="417">
        <f t="shared" si="3"/>
        <v>7</v>
      </c>
      <c r="C41" s="425">
        <f t="shared" si="4"/>
        <v>70.938000000000002</v>
      </c>
      <c r="D41" s="677">
        <f t="shared" si="4"/>
        <v>71.451000000000008</v>
      </c>
      <c r="E41" s="427">
        <f t="shared" si="4"/>
        <v>71.694000000000003</v>
      </c>
      <c r="F41" s="677">
        <f t="shared" si="4"/>
        <v>71.792999999999992</v>
      </c>
      <c r="G41" s="427">
        <f t="shared" si="4"/>
        <v>75.266999999999996</v>
      </c>
      <c r="H41" s="677">
        <f t="shared" si="4"/>
        <v>75.789000000000016</v>
      </c>
      <c r="I41" s="428">
        <f t="shared" si="4"/>
        <v>76.581000000000003</v>
      </c>
      <c r="J41" s="586"/>
      <c r="K41" s="417">
        <f t="shared" si="5"/>
        <v>64</v>
      </c>
      <c r="L41" s="425">
        <f t="shared" si="6"/>
        <v>186.54300000000001</v>
      </c>
      <c r="M41" s="677">
        <f t="shared" si="6"/>
        <v>189.50400000000002</v>
      </c>
      <c r="N41" s="427">
        <f t="shared" si="6"/>
        <v>192.17699999999999</v>
      </c>
      <c r="O41" s="677">
        <f t="shared" si="6"/>
        <v>197.19</v>
      </c>
      <c r="P41" s="427">
        <f t="shared" si="6"/>
        <v>205.03800000000001</v>
      </c>
      <c r="Q41" s="677">
        <f t="shared" si="6"/>
        <v>212.49900000000002</v>
      </c>
      <c r="R41" s="428">
        <f t="shared" si="6"/>
        <v>218.91600000000003</v>
      </c>
      <c r="S41" s="426" t="e">
        <f>MAX(#REF!-J$55,#REF!*(1-#REF!))</f>
        <v>#REF!</v>
      </c>
      <c r="T41" s="427" t="e">
        <f>MAX(#REF!-K$55,#REF!*(1-#REF!))</f>
        <v>#REF!</v>
      </c>
      <c r="U41" s="585" t="e">
        <f>MAX(#REF!-O$55,#REF!*(1-#REF!))</f>
        <v>#REF!</v>
      </c>
    </row>
    <row r="42" spans="1:21" ht="12" customHeight="1">
      <c r="A42" s="381"/>
      <c r="B42" s="417">
        <f t="shared" si="3"/>
        <v>8</v>
      </c>
      <c r="C42" s="425">
        <f t="shared" si="4"/>
        <v>73.143000000000001</v>
      </c>
      <c r="D42" s="677">
        <f t="shared" si="4"/>
        <v>73.557000000000002</v>
      </c>
      <c r="E42" s="427">
        <f t="shared" si="4"/>
        <v>73.953000000000003</v>
      </c>
      <c r="F42" s="677">
        <f t="shared" si="4"/>
        <v>75.167999999999992</v>
      </c>
      <c r="G42" s="427">
        <f t="shared" si="4"/>
        <v>77.525999999999996</v>
      </c>
      <c r="H42" s="677">
        <f t="shared" si="4"/>
        <v>80.838000000000008</v>
      </c>
      <c r="I42" s="428">
        <f t="shared" si="4"/>
        <v>81.900000000000006</v>
      </c>
      <c r="J42" s="586"/>
      <c r="K42" s="417">
        <f t="shared" si="5"/>
        <v>66</v>
      </c>
      <c r="L42" s="425">
        <f t="shared" si="6"/>
        <v>191.06100000000001</v>
      </c>
      <c r="M42" s="677">
        <f t="shared" si="6"/>
        <v>194.05800000000002</v>
      </c>
      <c r="N42" s="427">
        <f t="shared" si="6"/>
        <v>196.73099999999999</v>
      </c>
      <c r="O42" s="677">
        <f t="shared" si="6"/>
        <v>201.84300000000002</v>
      </c>
      <c r="P42" s="427">
        <f t="shared" si="6"/>
        <v>209.709</v>
      </c>
      <c r="Q42" s="677">
        <f t="shared" si="6"/>
        <v>217.10700000000003</v>
      </c>
      <c r="R42" s="428">
        <f t="shared" si="6"/>
        <v>223.47000000000003</v>
      </c>
      <c r="S42" s="426" t="e">
        <f>MAX(#REF!-J$55,#REF!*(1-#REF!))</f>
        <v>#REF!</v>
      </c>
      <c r="T42" s="427" t="e">
        <f>MAX(#REF!-K$55,#REF!*(1-#REF!))</f>
        <v>#REF!</v>
      </c>
      <c r="U42" s="585" t="e">
        <f>MAX(#REF!-O$55,#REF!*(1-#REF!))</f>
        <v>#REF!</v>
      </c>
    </row>
    <row r="43" spans="1:21" ht="12" customHeight="1">
      <c r="A43" s="381"/>
      <c r="B43" s="417">
        <f t="shared" si="3"/>
        <v>9</v>
      </c>
      <c r="C43" s="425">
        <f t="shared" si="4"/>
        <v>75.87</v>
      </c>
      <c r="D43" s="677">
        <f t="shared" si="4"/>
        <v>76.356000000000009</v>
      </c>
      <c r="E43" s="427">
        <f t="shared" si="4"/>
        <v>76.734000000000009</v>
      </c>
      <c r="F43" s="677">
        <f t="shared" si="4"/>
        <v>78.057000000000002</v>
      </c>
      <c r="G43" s="427">
        <f t="shared" si="4"/>
        <v>80.361000000000004</v>
      </c>
      <c r="H43" s="677">
        <f t="shared" si="4"/>
        <v>83.52</v>
      </c>
      <c r="I43" s="428">
        <f t="shared" si="4"/>
        <v>85.932000000000002</v>
      </c>
      <c r="J43" s="586"/>
      <c r="K43" s="417">
        <f t="shared" si="5"/>
        <v>68</v>
      </c>
      <c r="L43" s="425">
        <f t="shared" si="6"/>
        <v>195.72300000000001</v>
      </c>
      <c r="M43" s="677">
        <f t="shared" si="6"/>
        <v>198.62100000000001</v>
      </c>
      <c r="N43" s="427">
        <f t="shared" si="6"/>
        <v>201.285</v>
      </c>
      <c r="O43" s="677">
        <f t="shared" si="6"/>
        <v>206.49600000000001</v>
      </c>
      <c r="P43" s="427">
        <f t="shared" si="6"/>
        <v>214.31700000000001</v>
      </c>
      <c r="Q43" s="677">
        <f t="shared" si="6"/>
        <v>221.60700000000003</v>
      </c>
      <c r="R43" s="428">
        <f t="shared" si="6"/>
        <v>228.07800000000003</v>
      </c>
      <c r="S43" s="426" t="e">
        <f>MAX(#REF!-J$55,#REF!*(1-#REF!))</f>
        <v>#REF!</v>
      </c>
      <c r="T43" s="427" t="e">
        <f>MAX(#REF!-K$55,#REF!*(1-#REF!))</f>
        <v>#REF!</v>
      </c>
      <c r="U43" s="585" t="e">
        <f>MAX(#REF!-O$55,#REF!*(1-#REF!))</f>
        <v>#REF!</v>
      </c>
    </row>
    <row r="44" spans="1:21" ht="12" customHeight="1">
      <c r="A44" s="381"/>
      <c r="B44" s="448">
        <f t="shared" si="3"/>
        <v>10</v>
      </c>
      <c r="C44" s="429">
        <f t="shared" si="4"/>
        <v>77.50800000000001</v>
      </c>
      <c r="D44" s="678">
        <f t="shared" si="4"/>
        <v>77.823000000000008</v>
      </c>
      <c r="E44" s="431">
        <f t="shared" si="4"/>
        <v>78.25500000000001</v>
      </c>
      <c r="F44" s="678">
        <f t="shared" si="4"/>
        <v>79.478999999999999</v>
      </c>
      <c r="G44" s="431">
        <f t="shared" si="4"/>
        <v>81.846000000000004</v>
      </c>
      <c r="H44" s="678">
        <f t="shared" si="4"/>
        <v>84.978000000000009</v>
      </c>
      <c r="I44" s="432">
        <f t="shared" si="4"/>
        <v>87.417000000000002</v>
      </c>
      <c r="J44" s="586"/>
      <c r="K44" s="448">
        <f t="shared" si="5"/>
        <v>70</v>
      </c>
      <c r="L44" s="429">
        <f t="shared" si="6"/>
        <v>200.42099999999999</v>
      </c>
      <c r="M44" s="678">
        <f t="shared" si="6"/>
        <v>203.32800000000003</v>
      </c>
      <c r="N44" s="431">
        <f t="shared" si="6"/>
        <v>205.88399999999999</v>
      </c>
      <c r="O44" s="678">
        <f t="shared" si="6"/>
        <v>211.05</v>
      </c>
      <c r="P44" s="431">
        <f t="shared" si="6"/>
        <v>218.97000000000003</v>
      </c>
      <c r="Q44" s="678">
        <f t="shared" si="6"/>
        <v>226.26900000000001</v>
      </c>
      <c r="R44" s="432">
        <f t="shared" si="6"/>
        <v>232.767</v>
      </c>
      <c r="S44" s="430" t="e">
        <f>MAX(#REF!-J$55,#REF!*(1-#REF!))</f>
        <v>#REF!</v>
      </c>
      <c r="T44" s="431" t="e">
        <f>MAX(#REF!-K$55,#REF!*(1-#REF!))</f>
        <v>#REF!</v>
      </c>
      <c r="U44" s="587" t="e">
        <f>MAX(#REF!-O$55,#REF!*(1-#REF!))</f>
        <v>#REF!</v>
      </c>
    </row>
    <row r="45" spans="1:21" ht="12" customHeight="1">
      <c r="A45" s="381"/>
      <c r="B45" s="417">
        <f t="shared" si="3"/>
        <v>11</v>
      </c>
      <c r="C45" s="425">
        <f t="shared" si="4"/>
        <v>79.775999999999996</v>
      </c>
      <c r="D45" s="677">
        <f t="shared" si="4"/>
        <v>80.13600000000001</v>
      </c>
      <c r="E45" s="427">
        <f t="shared" si="4"/>
        <v>80.478000000000009</v>
      </c>
      <c r="F45" s="677">
        <f t="shared" si="4"/>
        <v>81.738000000000014</v>
      </c>
      <c r="G45" s="427">
        <f t="shared" si="4"/>
        <v>84.06</v>
      </c>
      <c r="H45" s="677">
        <f t="shared" si="4"/>
        <v>87.25500000000001</v>
      </c>
      <c r="I45" s="428">
        <f t="shared" si="4"/>
        <v>89.676000000000002</v>
      </c>
      <c r="J45" s="586"/>
      <c r="K45" s="417">
        <f t="shared" si="5"/>
        <v>72</v>
      </c>
      <c r="L45" s="425">
        <f t="shared" si="6"/>
        <v>204.98400000000001</v>
      </c>
      <c r="M45" s="677">
        <f t="shared" si="6"/>
        <v>207.88200000000003</v>
      </c>
      <c r="N45" s="427">
        <f t="shared" si="6"/>
        <v>210.47400000000002</v>
      </c>
      <c r="O45" s="677">
        <f t="shared" si="6"/>
        <v>215.60400000000001</v>
      </c>
      <c r="P45" s="427">
        <f t="shared" si="6"/>
        <v>223.47000000000003</v>
      </c>
      <c r="Q45" s="677">
        <f t="shared" si="6"/>
        <v>230.88600000000002</v>
      </c>
      <c r="R45" s="428">
        <f t="shared" si="6"/>
        <v>237.38399999999999</v>
      </c>
      <c r="S45" s="426" t="e">
        <f>MAX(#REF!-J$55,#REF!*(1-#REF!))</f>
        <v>#REF!</v>
      </c>
      <c r="T45" s="427" t="e">
        <f>MAX(#REF!-K$55,#REF!*(1-#REF!))</f>
        <v>#REF!</v>
      </c>
      <c r="U45" s="585" t="e">
        <f>MAX(#REF!-O$55,#REF!*(1-#REF!))</f>
        <v>#REF!</v>
      </c>
    </row>
    <row r="46" spans="1:21" ht="12" customHeight="1">
      <c r="A46" s="381"/>
      <c r="B46" s="417">
        <f t="shared" si="3"/>
        <v>12</v>
      </c>
      <c r="C46" s="425">
        <f t="shared" si="4"/>
        <v>81.665999999999997</v>
      </c>
      <c r="D46" s="677">
        <f t="shared" si="4"/>
        <v>81.981000000000009</v>
      </c>
      <c r="E46" s="427">
        <f t="shared" si="4"/>
        <v>82.314000000000007</v>
      </c>
      <c r="F46" s="677">
        <f t="shared" si="4"/>
        <v>83.52</v>
      </c>
      <c r="G46" s="427">
        <f t="shared" si="4"/>
        <v>85.887000000000015</v>
      </c>
      <c r="H46" s="677">
        <f t="shared" si="4"/>
        <v>89.144999999999996</v>
      </c>
      <c r="I46" s="428">
        <f t="shared" si="4"/>
        <v>91.512000000000015</v>
      </c>
      <c r="J46" s="586"/>
      <c r="K46" s="417">
        <f t="shared" si="5"/>
        <v>74</v>
      </c>
      <c r="L46" s="425">
        <f t="shared" si="6"/>
        <v>209.709</v>
      </c>
      <c r="M46" s="677">
        <f t="shared" si="6"/>
        <v>212.59800000000001</v>
      </c>
      <c r="N46" s="427">
        <f t="shared" si="6"/>
        <v>215.19</v>
      </c>
      <c r="O46" s="677">
        <f t="shared" si="6"/>
        <v>220.25700000000003</v>
      </c>
      <c r="P46" s="427">
        <f t="shared" si="6"/>
        <v>228.20400000000001</v>
      </c>
      <c r="Q46" s="677">
        <f t="shared" si="6"/>
        <v>235.54800000000003</v>
      </c>
      <c r="R46" s="428">
        <f t="shared" si="6"/>
        <v>241.983</v>
      </c>
      <c r="S46" s="426" t="e">
        <f>MAX(#REF!-J$55,#REF!*(1-#REF!))</f>
        <v>#REF!</v>
      </c>
      <c r="T46" s="427" t="e">
        <f>MAX(#REF!-K$55,#REF!*(1-#REF!))</f>
        <v>#REF!</v>
      </c>
      <c r="U46" s="585" t="e">
        <f>MAX(#REF!-O$55,#REF!*(1-#REF!))</f>
        <v>#REF!</v>
      </c>
    </row>
    <row r="47" spans="1:21" ht="12" customHeight="1">
      <c r="A47" s="381"/>
      <c r="B47" s="417">
        <f t="shared" si="3"/>
        <v>13</v>
      </c>
      <c r="C47" s="425">
        <f t="shared" si="4"/>
        <v>83.448000000000008</v>
      </c>
      <c r="D47" s="677">
        <f t="shared" si="4"/>
        <v>83.763000000000005</v>
      </c>
      <c r="E47" s="427">
        <f t="shared" si="4"/>
        <v>84.248999999999995</v>
      </c>
      <c r="F47" s="677">
        <f t="shared" si="4"/>
        <v>85.373999999999995</v>
      </c>
      <c r="G47" s="427">
        <f t="shared" si="4"/>
        <v>87.731999999999999</v>
      </c>
      <c r="H47" s="677">
        <f t="shared" si="4"/>
        <v>90.927000000000007</v>
      </c>
      <c r="I47" s="428">
        <f t="shared" si="4"/>
        <v>93.302999999999997</v>
      </c>
      <c r="J47" s="586"/>
      <c r="K47" s="417">
        <f t="shared" si="5"/>
        <v>76</v>
      </c>
      <c r="L47" s="425">
        <f t="shared" si="6"/>
        <v>212.751</v>
      </c>
      <c r="M47" s="677">
        <f t="shared" si="6"/>
        <v>215.71200000000002</v>
      </c>
      <c r="N47" s="427">
        <f t="shared" si="6"/>
        <v>218.34900000000002</v>
      </c>
      <c r="O47" s="677">
        <f t="shared" si="6"/>
        <v>224.85599999999999</v>
      </c>
      <c r="P47" s="427">
        <f t="shared" si="6"/>
        <v>232.81200000000001</v>
      </c>
      <c r="Q47" s="677">
        <f t="shared" si="6"/>
        <v>241.70400000000001</v>
      </c>
      <c r="R47" s="428">
        <f t="shared" si="6"/>
        <v>247.37400000000002</v>
      </c>
      <c r="S47" s="426" t="e">
        <f>MAX(#REF!-J$55,#REF!*(1-#REF!))</f>
        <v>#REF!</v>
      </c>
      <c r="T47" s="427" t="e">
        <f>MAX(#REF!-K$55,#REF!*(1-#REF!))</f>
        <v>#REF!</v>
      </c>
      <c r="U47" s="585" t="e">
        <f>MAX(#REF!-O$55,#REF!*(1-#REF!))</f>
        <v>#REF!</v>
      </c>
    </row>
    <row r="48" spans="1:21" ht="12" customHeight="1">
      <c r="A48" s="381"/>
      <c r="B48" s="417">
        <f t="shared" si="3"/>
        <v>14</v>
      </c>
      <c r="C48" s="425">
        <f t="shared" si="4"/>
        <v>85.554000000000002</v>
      </c>
      <c r="D48" s="677">
        <f t="shared" si="4"/>
        <v>86.076000000000008</v>
      </c>
      <c r="E48" s="427">
        <f t="shared" si="4"/>
        <v>86.570999999999998</v>
      </c>
      <c r="F48" s="677">
        <f t="shared" si="4"/>
        <v>87.516000000000005</v>
      </c>
      <c r="G48" s="427">
        <f t="shared" si="4"/>
        <v>90.045000000000002</v>
      </c>
      <c r="H48" s="677">
        <f t="shared" si="4"/>
        <v>92.988000000000014</v>
      </c>
      <c r="I48" s="428">
        <f t="shared" si="4"/>
        <v>95.679000000000002</v>
      </c>
      <c r="J48" s="586"/>
      <c r="K48" s="417">
        <f t="shared" si="5"/>
        <v>78</v>
      </c>
      <c r="L48" s="425">
        <f t="shared" si="6"/>
        <v>217.42200000000003</v>
      </c>
      <c r="M48" s="677">
        <f t="shared" si="6"/>
        <v>220.518</v>
      </c>
      <c r="N48" s="427">
        <f t="shared" si="6"/>
        <v>223.03800000000001</v>
      </c>
      <c r="O48" s="677">
        <f t="shared" si="6"/>
        <v>229.82400000000001</v>
      </c>
      <c r="P48" s="427">
        <f t="shared" si="6"/>
        <v>237.66300000000001</v>
      </c>
      <c r="Q48" s="677">
        <f t="shared" si="6"/>
        <v>246.62700000000004</v>
      </c>
      <c r="R48" s="428">
        <f t="shared" si="6"/>
        <v>252.45000000000002</v>
      </c>
      <c r="S48" s="426" t="e">
        <f>MAX(#REF!-J$55,#REF!*(1-#REF!))</f>
        <v>#REF!</v>
      </c>
      <c r="T48" s="427" t="e">
        <f>MAX(#REF!-K$55,#REF!*(1-#REF!))</f>
        <v>#REF!</v>
      </c>
      <c r="U48" s="585" t="e">
        <f>MAX(#REF!-O$55,#REF!*(1-#REF!))</f>
        <v>#REF!</v>
      </c>
    </row>
    <row r="49" spans="1:21" ht="12" customHeight="1">
      <c r="A49" s="381"/>
      <c r="B49" s="448">
        <f t="shared" si="3"/>
        <v>15</v>
      </c>
      <c r="C49" s="429">
        <f t="shared" si="4"/>
        <v>88.073999999999998</v>
      </c>
      <c r="D49" s="678">
        <f t="shared" si="4"/>
        <v>88.659000000000006</v>
      </c>
      <c r="E49" s="431">
        <f t="shared" si="4"/>
        <v>89.046000000000006</v>
      </c>
      <c r="F49" s="678">
        <f t="shared" si="4"/>
        <v>90.09</v>
      </c>
      <c r="G49" s="431">
        <f t="shared" si="4"/>
        <v>93.141000000000005</v>
      </c>
      <c r="H49" s="678">
        <f t="shared" si="4"/>
        <v>96.3</v>
      </c>
      <c r="I49" s="432">
        <f t="shared" si="4"/>
        <v>99.296999999999997</v>
      </c>
      <c r="J49" s="586"/>
      <c r="K49" s="448">
        <f t="shared" si="5"/>
        <v>80</v>
      </c>
      <c r="L49" s="429">
        <f t="shared" si="6"/>
        <v>218.44800000000001</v>
      </c>
      <c r="M49" s="678">
        <f t="shared" si="6"/>
        <v>221.45400000000001</v>
      </c>
      <c r="N49" s="431">
        <f t="shared" si="6"/>
        <v>223.965</v>
      </c>
      <c r="O49" s="678">
        <f t="shared" si="6"/>
        <v>230.68799999999999</v>
      </c>
      <c r="P49" s="431">
        <f t="shared" si="6"/>
        <v>238.65300000000002</v>
      </c>
      <c r="Q49" s="678">
        <f t="shared" si="6"/>
        <v>247.50899999999999</v>
      </c>
      <c r="R49" s="432">
        <f t="shared" si="6"/>
        <v>253.22400000000002</v>
      </c>
      <c r="S49" s="430" t="e">
        <f>MAX(#REF!-J$55,#REF!*(1-#REF!))</f>
        <v>#REF!</v>
      </c>
      <c r="T49" s="431" t="e">
        <f>MAX(#REF!-K$55,#REF!*(1-#REF!))</f>
        <v>#REF!</v>
      </c>
      <c r="U49" s="587" t="e">
        <f>MAX(#REF!-O$55,#REF!*(1-#REF!))</f>
        <v>#REF!</v>
      </c>
    </row>
    <row r="50" spans="1:21" ht="12" customHeight="1">
      <c r="A50" s="381"/>
      <c r="B50" s="417">
        <f t="shared" si="3"/>
        <v>16</v>
      </c>
      <c r="C50" s="425">
        <f t="shared" si="4"/>
        <v>89.658000000000001</v>
      </c>
      <c r="D50" s="677">
        <f t="shared" si="4"/>
        <v>90.333000000000013</v>
      </c>
      <c r="E50" s="427">
        <f t="shared" si="4"/>
        <v>90.674999999999997</v>
      </c>
      <c r="F50" s="677">
        <f t="shared" si="4"/>
        <v>91.926000000000002</v>
      </c>
      <c r="G50" s="427">
        <f t="shared" si="4"/>
        <v>95.355000000000004</v>
      </c>
      <c r="H50" s="677">
        <f t="shared" si="4"/>
        <v>98.88300000000001</v>
      </c>
      <c r="I50" s="428">
        <f t="shared" si="4"/>
        <v>101.925</v>
      </c>
      <c r="J50" s="586"/>
      <c r="K50" s="417">
        <f t="shared" si="5"/>
        <v>82</v>
      </c>
      <c r="L50" s="425">
        <f t="shared" si="6"/>
        <v>221.97600000000003</v>
      </c>
      <c r="M50" s="677">
        <f t="shared" si="6"/>
        <v>224.97300000000001</v>
      </c>
      <c r="N50" s="427">
        <f t="shared" si="6"/>
        <v>227.49300000000002</v>
      </c>
      <c r="O50" s="677">
        <f t="shared" si="6"/>
        <v>234.108</v>
      </c>
      <c r="P50" s="427">
        <f t="shared" si="6"/>
        <v>242.07300000000004</v>
      </c>
      <c r="Q50" s="677">
        <f t="shared" si="6"/>
        <v>250.99199999999999</v>
      </c>
      <c r="R50" s="428">
        <f t="shared" si="6"/>
        <v>256.59000000000003</v>
      </c>
      <c r="S50" s="426" t="e">
        <f>MAX(#REF!-J$55,#REF!*(1-#REF!))</f>
        <v>#REF!</v>
      </c>
      <c r="T50" s="427" t="e">
        <f>MAX(#REF!-K$55,#REF!*(1-#REF!))</f>
        <v>#REF!</v>
      </c>
      <c r="U50" s="585" t="e">
        <f>MAX(#REF!-O$55,#REF!*(1-#REF!))</f>
        <v>#REF!</v>
      </c>
    </row>
    <row r="51" spans="1:21" ht="12" customHeight="1">
      <c r="A51" s="381"/>
      <c r="B51" s="417">
        <f t="shared" si="3"/>
        <v>17</v>
      </c>
      <c r="C51" s="425">
        <f t="shared" si="4"/>
        <v>91.826999999999998</v>
      </c>
      <c r="D51" s="677">
        <f t="shared" si="4"/>
        <v>92.763000000000005</v>
      </c>
      <c r="E51" s="427">
        <f t="shared" si="4"/>
        <v>92.988000000000014</v>
      </c>
      <c r="F51" s="677">
        <f t="shared" si="4"/>
        <v>94.454999999999998</v>
      </c>
      <c r="G51" s="427">
        <f t="shared" si="4"/>
        <v>98.082000000000008</v>
      </c>
      <c r="H51" s="677">
        <f t="shared" si="4"/>
        <v>101.601</v>
      </c>
      <c r="I51" s="428">
        <f t="shared" si="4"/>
        <v>105.075</v>
      </c>
      <c r="J51" s="586"/>
      <c r="K51" s="417">
        <f t="shared" si="5"/>
        <v>84</v>
      </c>
      <c r="L51" s="425">
        <f t="shared" si="6"/>
        <v>226.58400000000003</v>
      </c>
      <c r="M51" s="677">
        <f t="shared" si="6"/>
        <v>229.48200000000003</v>
      </c>
      <c r="N51" s="427">
        <f t="shared" si="6"/>
        <v>232.03800000000001</v>
      </c>
      <c r="O51" s="677">
        <f t="shared" si="6"/>
        <v>238.76100000000002</v>
      </c>
      <c r="P51" s="427">
        <f t="shared" si="6"/>
        <v>246.52800000000002</v>
      </c>
      <c r="Q51" s="677">
        <f t="shared" si="6"/>
        <v>255.483</v>
      </c>
      <c r="R51" s="428">
        <f t="shared" si="6"/>
        <v>261.13500000000005</v>
      </c>
      <c r="S51" s="426" t="e">
        <f>MAX(#REF!-J$55,#REF!*(1-#REF!))</f>
        <v>#REF!</v>
      </c>
      <c r="T51" s="427" t="e">
        <f>MAX(#REF!-K$55,#REF!*(1-#REF!))</f>
        <v>#REF!</v>
      </c>
      <c r="U51" s="585" t="e">
        <f>MAX(#REF!-O$55,#REF!*(1-#REF!))</f>
        <v>#REF!</v>
      </c>
    </row>
    <row r="52" spans="1:21" ht="12" customHeight="1">
      <c r="A52" s="381"/>
      <c r="B52" s="417">
        <f t="shared" si="3"/>
        <v>18</v>
      </c>
      <c r="C52" s="425">
        <f t="shared" ref="C52:I67" si="7">MAX(C$104*(1-C$11),C121*(1-C$8))</f>
        <v>93.33</v>
      </c>
      <c r="D52" s="677">
        <f t="shared" si="7"/>
        <v>94.445999999999998</v>
      </c>
      <c r="E52" s="427">
        <f t="shared" si="7"/>
        <v>94.725000000000009</v>
      </c>
      <c r="F52" s="677">
        <f t="shared" si="7"/>
        <v>96.498000000000005</v>
      </c>
      <c r="G52" s="427">
        <f t="shared" si="7"/>
        <v>100.251</v>
      </c>
      <c r="H52" s="677">
        <f t="shared" si="7"/>
        <v>104.07600000000001</v>
      </c>
      <c r="I52" s="428">
        <f t="shared" si="7"/>
        <v>107.712</v>
      </c>
      <c r="J52" s="586"/>
      <c r="K52" s="417">
        <f t="shared" si="5"/>
        <v>86</v>
      </c>
      <c r="L52" s="425">
        <f t="shared" ref="L52:R67" si="8">MAX(C$104*(1-C$11),C171*(1-C$8))</f>
        <v>231.3</v>
      </c>
      <c r="M52" s="677">
        <f t="shared" si="8"/>
        <v>234.30600000000004</v>
      </c>
      <c r="N52" s="427">
        <f t="shared" si="8"/>
        <v>236.68200000000002</v>
      </c>
      <c r="O52" s="677">
        <f t="shared" si="8"/>
        <v>243.297</v>
      </c>
      <c r="P52" s="427">
        <f t="shared" si="8"/>
        <v>251.29800000000003</v>
      </c>
      <c r="Q52" s="677">
        <f t="shared" si="8"/>
        <v>260.10000000000002</v>
      </c>
      <c r="R52" s="428">
        <f t="shared" si="8"/>
        <v>265.79699999999997</v>
      </c>
      <c r="S52" s="426" t="e">
        <f>MAX(#REF!-J$55,#REF!*(1-#REF!))</f>
        <v>#REF!</v>
      </c>
      <c r="T52" s="427" t="e">
        <f>MAX(#REF!-K$55,#REF!*(1-#REF!))</f>
        <v>#REF!</v>
      </c>
      <c r="U52" s="585" t="e">
        <f>MAX(#REF!-O$55,#REF!*(1-#REF!))</f>
        <v>#REF!</v>
      </c>
    </row>
    <row r="53" spans="1:21" ht="12" customHeight="1">
      <c r="A53" s="381"/>
      <c r="B53" s="417">
        <f t="shared" si="3"/>
        <v>19</v>
      </c>
      <c r="C53" s="425">
        <f t="shared" si="7"/>
        <v>95.22</v>
      </c>
      <c r="D53" s="677">
        <f t="shared" si="7"/>
        <v>96.704999999999998</v>
      </c>
      <c r="E53" s="427">
        <f t="shared" si="7"/>
        <v>97.091999999999999</v>
      </c>
      <c r="F53" s="677">
        <f t="shared" si="7"/>
        <v>98.88300000000001</v>
      </c>
      <c r="G53" s="427">
        <f t="shared" si="7"/>
        <v>102.97800000000001</v>
      </c>
      <c r="H53" s="677">
        <f t="shared" si="7"/>
        <v>106.86600000000001</v>
      </c>
      <c r="I53" s="428">
        <f t="shared" si="7"/>
        <v>110.76300000000001</v>
      </c>
      <c r="J53" s="586"/>
      <c r="K53" s="417">
        <f t="shared" si="5"/>
        <v>88</v>
      </c>
      <c r="L53" s="425">
        <f t="shared" si="8"/>
        <v>235.90800000000002</v>
      </c>
      <c r="M53" s="677">
        <f t="shared" si="8"/>
        <v>238.80600000000004</v>
      </c>
      <c r="N53" s="427">
        <f t="shared" si="8"/>
        <v>241.40700000000001</v>
      </c>
      <c r="O53" s="677">
        <f t="shared" si="8"/>
        <v>248.01300000000001</v>
      </c>
      <c r="P53" s="427">
        <f t="shared" si="8"/>
        <v>255.75300000000001</v>
      </c>
      <c r="Q53" s="677">
        <f t="shared" si="8"/>
        <v>264.80700000000002</v>
      </c>
      <c r="R53" s="428">
        <f t="shared" si="8"/>
        <v>270.459</v>
      </c>
      <c r="S53" s="426" t="e">
        <f>MAX(#REF!-J$55,#REF!*(1-#REF!))</f>
        <v>#REF!</v>
      </c>
      <c r="T53" s="427" t="e">
        <f>MAX(#REF!-K$55,#REF!*(1-#REF!))</f>
        <v>#REF!</v>
      </c>
      <c r="U53" s="585" t="e">
        <f>MAX(#REF!-O$55,#REF!*(1-#REF!))</f>
        <v>#REF!</v>
      </c>
    </row>
    <row r="54" spans="1:21" ht="12" customHeight="1">
      <c r="A54" s="381"/>
      <c r="B54" s="448">
        <f t="shared" si="3"/>
        <v>20</v>
      </c>
      <c r="C54" s="429">
        <f t="shared" si="7"/>
        <v>96.399000000000001</v>
      </c>
      <c r="D54" s="678">
        <f t="shared" si="7"/>
        <v>98.064000000000007</v>
      </c>
      <c r="E54" s="431">
        <f t="shared" si="7"/>
        <v>98.451000000000008</v>
      </c>
      <c r="F54" s="678">
        <f t="shared" si="7"/>
        <v>100.611</v>
      </c>
      <c r="G54" s="431">
        <f t="shared" si="7"/>
        <v>104.706</v>
      </c>
      <c r="H54" s="678">
        <f t="shared" si="7"/>
        <v>108.819</v>
      </c>
      <c r="I54" s="432">
        <f t="shared" si="7"/>
        <v>112.91400000000002</v>
      </c>
      <c r="J54" s="586"/>
      <c r="K54" s="448">
        <f t="shared" si="5"/>
        <v>90</v>
      </c>
      <c r="L54" s="429">
        <f t="shared" si="8"/>
        <v>240.56100000000004</v>
      </c>
      <c r="M54" s="678">
        <f t="shared" si="8"/>
        <v>243.67500000000001</v>
      </c>
      <c r="N54" s="431">
        <f t="shared" si="8"/>
        <v>246.05099999999999</v>
      </c>
      <c r="O54" s="678">
        <f t="shared" si="8"/>
        <v>252.66600000000003</v>
      </c>
      <c r="P54" s="431">
        <f t="shared" si="8"/>
        <v>260.505</v>
      </c>
      <c r="Q54" s="678">
        <f t="shared" si="8"/>
        <v>269.73</v>
      </c>
      <c r="R54" s="432">
        <f t="shared" si="8"/>
        <v>274.95</v>
      </c>
      <c r="S54" s="430" t="e">
        <f>MAX(#REF!-J$55,#REF!*(1-#REF!))</f>
        <v>#REF!</v>
      </c>
      <c r="T54" s="431" t="e">
        <f>MAX(#REF!-K$55,#REF!*(1-#REF!))</f>
        <v>#REF!</v>
      </c>
      <c r="U54" s="587" t="e">
        <f>MAX(#REF!-O$55,#REF!*(1-#REF!))</f>
        <v>#REF!</v>
      </c>
    </row>
    <row r="55" spans="1:21" ht="12" customHeight="1">
      <c r="A55" s="381"/>
      <c r="B55" s="417">
        <f t="shared" si="3"/>
        <v>21</v>
      </c>
      <c r="C55" s="425">
        <f t="shared" si="7"/>
        <v>96.876000000000005</v>
      </c>
      <c r="D55" s="677">
        <f t="shared" si="7"/>
        <v>98.55</v>
      </c>
      <c r="E55" s="427">
        <f t="shared" si="7"/>
        <v>98.981999999999999</v>
      </c>
      <c r="F55" s="677">
        <f t="shared" si="7"/>
        <v>101.09699999999999</v>
      </c>
      <c r="G55" s="427">
        <f t="shared" si="7"/>
        <v>105.246</v>
      </c>
      <c r="H55" s="677">
        <f t="shared" si="7"/>
        <v>109.30500000000001</v>
      </c>
      <c r="I55" s="428">
        <f t="shared" si="7"/>
        <v>113.544</v>
      </c>
      <c r="J55" s="586"/>
      <c r="K55" s="417">
        <f t="shared" si="5"/>
        <v>92</v>
      </c>
      <c r="L55" s="425">
        <f t="shared" si="8"/>
        <v>245.709</v>
      </c>
      <c r="M55" s="677">
        <f t="shared" si="8"/>
        <v>248.59800000000004</v>
      </c>
      <c r="N55" s="427">
        <f t="shared" si="8"/>
        <v>251.001</v>
      </c>
      <c r="O55" s="677">
        <f t="shared" si="8"/>
        <v>257.26500000000004</v>
      </c>
      <c r="P55" s="427">
        <f t="shared" si="8"/>
        <v>264.96000000000004</v>
      </c>
      <c r="Q55" s="677">
        <f t="shared" si="8"/>
        <v>274.14000000000004</v>
      </c>
      <c r="R55" s="428">
        <f t="shared" si="8"/>
        <v>279.56700000000001</v>
      </c>
      <c r="S55" s="426" t="e">
        <f>MAX(#REF!-J$55,#REF!*(1-#REF!))</f>
        <v>#REF!</v>
      </c>
      <c r="T55" s="427" t="e">
        <f>MAX(#REF!-K$55,#REF!*(1-#REF!))</f>
        <v>#REF!</v>
      </c>
      <c r="U55" s="585" t="e">
        <f>MAX(#REF!-O$55,#REF!*(1-#REF!))</f>
        <v>#REF!</v>
      </c>
    </row>
    <row r="56" spans="1:21" ht="12" customHeight="1">
      <c r="A56" s="381"/>
      <c r="B56" s="417">
        <f t="shared" si="3"/>
        <v>22</v>
      </c>
      <c r="C56" s="425">
        <f t="shared" si="7"/>
        <v>98.388000000000005</v>
      </c>
      <c r="D56" s="677">
        <f t="shared" si="7"/>
        <v>100.28700000000001</v>
      </c>
      <c r="E56" s="427">
        <f t="shared" si="7"/>
        <v>100.76400000000001</v>
      </c>
      <c r="F56" s="677">
        <f t="shared" si="7"/>
        <v>103.08600000000001</v>
      </c>
      <c r="G56" s="427">
        <f t="shared" si="7"/>
        <v>107.46000000000001</v>
      </c>
      <c r="H56" s="677">
        <f t="shared" si="7"/>
        <v>111.70800000000001</v>
      </c>
      <c r="I56" s="428">
        <f t="shared" si="7"/>
        <v>116.27999999999999</v>
      </c>
      <c r="J56" s="586"/>
      <c r="K56" s="417">
        <f t="shared" si="5"/>
        <v>94</v>
      </c>
      <c r="L56" s="425">
        <f t="shared" si="8"/>
        <v>250.875</v>
      </c>
      <c r="M56" s="677">
        <f t="shared" si="8"/>
        <v>253.52100000000002</v>
      </c>
      <c r="N56" s="427">
        <f t="shared" si="8"/>
        <v>256.08600000000001</v>
      </c>
      <c r="O56" s="677">
        <f t="shared" si="8"/>
        <v>261.91800000000001</v>
      </c>
      <c r="P56" s="427">
        <f t="shared" si="8"/>
        <v>269.41500000000002</v>
      </c>
      <c r="Q56" s="677">
        <f t="shared" si="8"/>
        <v>278.58600000000001</v>
      </c>
      <c r="R56" s="428">
        <f t="shared" si="8"/>
        <v>284.05799999999999</v>
      </c>
      <c r="S56" s="426" t="e">
        <f>MAX(#REF!-J$55,#REF!*(1-#REF!))</f>
        <v>#REF!</v>
      </c>
      <c r="T56" s="427" t="e">
        <f>MAX(#REF!-K$55,#REF!*(1-#REF!))</f>
        <v>#REF!</v>
      </c>
      <c r="U56" s="585" t="e">
        <f>MAX(#REF!-O$55,#REF!*(1-#REF!))</f>
        <v>#REF!</v>
      </c>
    </row>
    <row r="57" spans="1:21" ht="12" customHeight="1">
      <c r="A57" s="381"/>
      <c r="B57" s="417">
        <f t="shared" si="3"/>
        <v>23</v>
      </c>
      <c r="C57" s="425">
        <f t="shared" si="7"/>
        <v>100.53900000000002</v>
      </c>
      <c r="D57" s="677">
        <f t="shared" si="7"/>
        <v>102.438</v>
      </c>
      <c r="E57" s="427">
        <f t="shared" si="7"/>
        <v>102.97800000000001</v>
      </c>
      <c r="F57" s="677">
        <f t="shared" si="7"/>
        <v>105.444</v>
      </c>
      <c r="G57" s="427">
        <f t="shared" si="7"/>
        <v>109.971</v>
      </c>
      <c r="H57" s="677">
        <f t="shared" si="7"/>
        <v>114.327</v>
      </c>
      <c r="I57" s="428">
        <f t="shared" si="7"/>
        <v>119.02500000000001</v>
      </c>
      <c r="J57" s="586"/>
      <c r="K57" s="417">
        <f t="shared" si="5"/>
        <v>96</v>
      </c>
      <c r="L57" s="425">
        <f t="shared" si="8"/>
        <v>255.69000000000003</v>
      </c>
      <c r="M57" s="677">
        <f t="shared" si="8"/>
        <v>258.33600000000001</v>
      </c>
      <c r="N57" s="427">
        <f t="shared" si="8"/>
        <v>260.98200000000003</v>
      </c>
      <c r="O57" s="677">
        <f t="shared" si="8"/>
        <v>266.52600000000001</v>
      </c>
      <c r="P57" s="427">
        <f t="shared" si="8"/>
        <v>273.82499999999999</v>
      </c>
      <c r="Q57" s="677">
        <f t="shared" si="8"/>
        <v>282.88799999999998</v>
      </c>
      <c r="R57" s="428">
        <f t="shared" si="8"/>
        <v>288.459</v>
      </c>
      <c r="S57" s="426" t="e">
        <f>MAX(#REF!-J$55,#REF!*(1-#REF!))</f>
        <v>#REF!</v>
      </c>
      <c r="T57" s="427" t="e">
        <f>MAX(#REF!-K$55,#REF!*(1-#REF!))</f>
        <v>#REF!</v>
      </c>
      <c r="U57" s="585" t="e">
        <f>MAX(#REF!-O$55,#REF!*(1-#REF!))</f>
        <v>#REF!</v>
      </c>
    </row>
    <row r="58" spans="1:21" ht="12" customHeight="1">
      <c r="A58" s="381"/>
      <c r="B58" s="417">
        <f t="shared" si="3"/>
        <v>24</v>
      </c>
      <c r="C58" s="425">
        <f t="shared" si="7"/>
        <v>102.92400000000001</v>
      </c>
      <c r="D58" s="677">
        <f t="shared" si="7"/>
        <v>105.01200000000001</v>
      </c>
      <c r="E58" s="427">
        <f t="shared" si="7"/>
        <v>105.50700000000001</v>
      </c>
      <c r="F58" s="677">
        <f t="shared" si="7"/>
        <v>108.23400000000001</v>
      </c>
      <c r="G58" s="427">
        <f t="shared" si="7"/>
        <v>112.959</v>
      </c>
      <c r="H58" s="677">
        <f t="shared" si="7"/>
        <v>117.44100000000002</v>
      </c>
      <c r="I58" s="428">
        <f t="shared" si="7"/>
        <v>122.38199999999999</v>
      </c>
      <c r="J58" s="586"/>
      <c r="K58" s="417">
        <f t="shared" si="5"/>
        <v>98</v>
      </c>
      <c r="L58" s="425">
        <f t="shared" si="8"/>
        <v>260.10000000000002</v>
      </c>
      <c r="M58" s="677">
        <f t="shared" si="8"/>
        <v>262.21500000000003</v>
      </c>
      <c r="N58" s="427">
        <f t="shared" si="8"/>
        <v>265.12200000000001</v>
      </c>
      <c r="O58" s="677">
        <f t="shared" si="8"/>
        <v>270.29699999999997</v>
      </c>
      <c r="P58" s="427">
        <f t="shared" si="8"/>
        <v>277.49700000000001</v>
      </c>
      <c r="Q58" s="677">
        <f t="shared" si="8"/>
        <v>286.77600000000001</v>
      </c>
      <c r="R58" s="428">
        <f t="shared" si="8"/>
        <v>292.40100000000001</v>
      </c>
      <c r="S58" s="426" t="e">
        <f>MAX(#REF!-J$55,#REF!*(1-#REF!))</f>
        <v>#REF!</v>
      </c>
      <c r="T58" s="427" t="e">
        <f>MAX(#REF!-K$55,#REF!*(1-#REF!))</f>
        <v>#REF!</v>
      </c>
      <c r="U58" s="585" t="e">
        <f>MAX(#REF!-O$55,#REF!*(1-#REF!))</f>
        <v>#REF!</v>
      </c>
    </row>
    <row r="59" spans="1:21" ht="12" customHeight="1">
      <c r="A59" s="381"/>
      <c r="B59" s="448">
        <f t="shared" si="3"/>
        <v>25</v>
      </c>
      <c r="C59" s="429">
        <f t="shared" si="7"/>
        <v>105.06600000000002</v>
      </c>
      <c r="D59" s="678">
        <f t="shared" si="7"/>
        <v>107.12700000000001</v>
      </c>
      <c r="E59" s="431">
        <f t="shared" si="7"/>
        <v>107.649</v>
      </c>
      <c r="F59" s="678">
        <f t="shared" si="7"/>
        <v>110.49299999999999</v>
      </c>
      <c r="G59" s="431">
        <f t="shared" si="7"/>
        <v>115.49700000000001</v>
      </c>
      <c r="H59" s="678">
        <f t="shared" si="7"/>
        <v>120.015</v>
      </c>
      <c r="I59" s="432">
        <f t="shared" si="7"/>
        <v>125.38799999999999</v>
      </c>
      <c r="J59" s="586"/>
      <c r="K59" s="448">
        <f t="shared" si="5"/>
        <v>100</v>
      </c>
      <c r="L59" s="429">
        <f t="shared" si="8"/>
        <v>264.55500000000001</v>
      </c>
      <c r="M59" s="678">
        <f t="shared" si="8"/>
        <v>266.15700000000004</v>
      </c>
      <c r="N59" s="431">
        <f t="shared" si="8"/>
        <v>269.40600000000006</v>
      </c>
      <c r="O59" s="678">
        <f t="shared" si="8"/>
        <v>274.16700000000003</v>
      </c>
      <c r="P59" s="431">
        <f t="shared" si="8"/>
        <v>281.43899999999996</v>
      </c>
      <c r="Q59" s="678">
        <f t="shared" si="8"/>
        <v>290.709</v>
      </c>
      <c r="R59" s="432">
        <f t="shared" si="8"/>
        <v>296.47800000000001</v>
      </c>
      <c r="S59" s="430" t="e">
        <f>MAX(#REF!-J$55,#REF!*(1-#REF!))</f>
        <v>#REF!</v>
      </c>
      <c r="T59" s="431" t="e">
        <f>MAX(#REF!-K$55,#REF!*(1-#REF!))</f>
        <v>#REF!</v>
      </c>
      <c r="U59" s="587" t="e">
        <f>MAX(#REF!-O$55,#REF!*(1-#REF!))</f>
        <v>#REF!</v>
      </c>
    </row>
    <row r="60" spans="1:21" ht="12" customHeight="1">
      <c r="A60" s="381"/>
      <c r="B60" s="417">
        <f t="shared" si="3"/>
        <v>26</v>
      </c>
      <c r="C60" s="425">
        <f t="shared" si="7"/>
        <v>106.69499999999999</v>
      </c>
      <c r="D60" s="677">
        <f t="shared" si="7"/>
        <v>108.81</v>
      </c>
      <c r="E60" s="427">
        <f t="shared" si="7"/>
        <v>109.8</v>
      </c>
      <c r="F60" s="677">
        <f t="shared" si="7"/>
        <v>112.63500000000001</v>
      </c>
      <c r="G60" s="427">
        <f t="shared" si="7"/>
        <v>117.85499999999999</v>
      </c>
      <c r="H60" s="677">
        <f t="shared" si="7"/>
        <v>122.42700000000001</v>
      </c>
      <c r="I60" s="428">
        <f t="shared" si="7"/>
        <v>128.16</v>
      </c>
      <c r="J60" s="586"/>
      <c r="K60" s="417">
        <f t="shared" ref="K60:K69" si="9">+K59+5</f>
        <v>105</v>
      </c>
      <c r="L60" s="425">
        <f t="shared" si="8"/>
        <v>265.54500000000002</v>
      </c>
      <c r="M60" s="677">
        <f t="shared" si="8"/>
        <v>267.18299999999999</v>
      </c>
      <c r="N60" s="427">
        <f t="shared" si="8"/>
        <v>270.036</v>
      </c>
      <c r="O60" s="677">
        <f t="shared" si="8"/>
        <v>274.64400000000001</v>
      </c>
      <c r="P60" s="427">
        <f t="shared" si="8"/>
        <v>282.32100000000003</v>
      </c>
      <c r="Q60" s="677">
        <f t="shared" si="8"/>
        <v>291.43799999999999</v>
      </c>
      <c r="R60" s="428">
        <f t="shared" si="8"/>
        <v>296.95499999999998</v>
      </c>
      <c r="S60" s="426" t="e">
        <f>MAX(#REF!-J$55,#REF!*(1-#REF!))</f>
        <v>#REF!</v>
      </c>
      <c r="T60" s="427" t="e">
        <f>MAX(#REF!-K$55,#REF!*(1-#REF!))</f>
        <v>#REF!</v>
      </c>
      <c r="U60" s="585" t="e">
        <f>MAX(#REF!-O$55,#REF!*(1-#REF!))</f>
        <v>#REF!</v>
      </c>
    </row>
    <row r="61" spans="1:21" ht="12" customHeight="1">
      <c r="A61" s="381"/>
      <c r="B61" s="417">
        <f t="shared" si="3"/>
        <v>27</v>
      </c>
      <c r="C61" s="425">
        <f t="shared" si="7"/>
        <v>108.756</v>
      </c>
      <c r="D61" s="677">
        <f t="shared" si="7"/>
        <v>110.79900000000001</v>
      </c>
      <c r="E61" s="427">
        <f t="shared" si="7"/>
        <v>111.807</v>
      </c>
      <c r="F61" s="677">
        <f t="shared" si="7"/>
        <v>114.90300000000001</v>
      </c>
      <c r="G61" s="427">
        <f t="shared" si="7"/>
        <v>120.483</v>
      </c>
      <c r="H61" s="677">
        <f t="shared" si="7"/>
        <v>125.17200000000001</v>
      </c>
      <c r="I61" s="428">
        <f t="shared" si="7"/>
        <v>131.11200000000002</v>
      </c>
      <c r="J61" s="586"/>
      <c r="K61" s="417">
        <f t="shared" si="9"/>
        <v>110</v>
      </c>
      <c r="L61" s="425">
        <f t="shared" si="8"/>
        <v>274.19400000000002</v>
      </c>
      <c r="M61" s="677">
        <f t="shared" si="8"/>
        <v>275.63400000000001</v>
      </c>
      <c r="N61" s="427">
        <f t="shared" si="8"/>
        <v>277.47899999999998</v>
      </c>
      <c r="O61" s="677">
        <f t="shared" si="8"/>
        <v>281.67300000000006</v>
      </c>
      <c r="P61" s="427">
        <f t="shared" si="8"/>
        <v>288.43200000000002</v>
      </c>
      <c r="Q61" s="677">
        <f t="shared" si="8"/>
        <v>297.44100000000003</v>
      </c>
      <c r="R61" s="428">
        <f t="shared" si="8"/>
        <v>303.04800000000006</v>
      </c>
      <c r="S61" s="426" t="e">
        <f>MAX(#REF!-J$55,#REF!*(1-#REF!))</f>
        <v>#REF!</v>
      </c>
      <c r="T61" s="427" t="e">
        <f>MAX(#REF!-K$55,#REF!*(1-#REF!))</f>
        <v>#REF!</v>
      </c>
      <c r="U61" s="585" t="e">
        <f>MAX(#REF!-O$55,#REF!*(1-#REF!))</f>
        <v>#REF!</v>
      </c>
    </row>
    <row r="62" spans="1:21" ht="12" customHeight="1">
      <c r="A62" s="381"/>
      <c r="B62" s="417">
        <f t="shared" si="3"/>
        <v>28</v>
      </c>
      <c r="C62" s="425">
        <f t="shared" si="7"/>
        <v>110.69100000000002</v>
      </c>
      <c r="D62" s="677">
        <f t="shared" si="7"/>
        <v>113.01300000000001</v>
      </c>
      <c r="E62" s="427">
        <f t="shared" si="7"/>
        <v>114.12</v>
      </c>
      <c r="F62" s="677">
        <f t="shared" si="7"/>
        <v>117.288</v>
      </c>
      <c r="G62" s="427">
        <f t="shared" si="7"/>
        <v>122.967</v>
      </c>
      <c r="H62" s="677">
        <f t="shared" si="7"/>
        <v>127.84500000000001</v>
      </c>
      <c r="I62" s="428">
        <f t="shared" si="7"/>
        <v>134.06400000000002</v>
      </c>
      <c r="J62" s="586"/>
      <c r="K62" s="417">
        <f t="shared" si="9"/>
        <v>115</v>
      </c>
      <c r="L62" s="425">
        <f t="shared" si="8"/>
        <v>284.03100000000006</v>
      </c>
      <c r="M62" s="677">
        <f t="shared" si="8"/>
        <v>285.94800000000004</v>
      </c>
      <c r="N62" s="427">
        <f t="shared" si="8"/>
        <v>287.98200000000003</v>
      </c>
      <c r="O62" s="677">
        <f t="shared" si="8"/>
        <v>291.80700000000002</v>
      </c>
      <c r="P62" s="427">
        <f t="shared" si="8"/>
        <v>298.73700000000002</v>
      </c>
      <c r="Q62" s="677">
        <f t="shared" si="8"/>
        <v>308.01600000000002</v>
      </c>
      <c r="R62" s="428">
        <f t="shared" si="8"/>
        <v>313.72199999999998</v>
      </c>
      <c r="S62" s="426" t="e">
        <f>MAX(#REF!-J$55,#REF!*(1-#REF!))</f>
        <v>#REF!</v>
      </c>
      <c r="T62" s="427" t="e">
        <f>MAX(#REF!-K$55,#REF!*(1-#REF!))</f>
        <v>#REF!</v>
      </c>
      <c r="U62" s="585" t="e">
        <f>MAX(#REF!-O$55,#REF!*(1-#REF!))</f>
        <v>#REF!</v>
      </c>
    </row>
    <row r="63" spans="1:21" ht="12" customHeight="1">
      <c r="A63" s="381"/>
      <c r="B63" s="417">
        <f t="shared" si="3"/>
        <v>29</v>
      </c>
      <c r="C63" s="425">
        <f t="shared" si="7"/>
        <v>113.121</v>
      </c>
      <c r="D63" s="677">
        <f t="shared" si="7"/>
        <v>115.38</v>
      </c>
      <c r="E63" s="427">
        <f t="shared" si="7"/>
        <v>116.59500000000001</v>
      </c>
      <c r="F63" s="677">
        <f t="shared" si="7"/>
        <v>119.79900000000002</v>
      </c>
      <c r="G63" s="427">
        <f t="shared" si="7"/>
        <v>125.81099999999999</v>
      </c>
      <c r="H63" s="677">
        <f t="shared" si="7"/>
        <v>130.74300000000002</v>
      </c>
      <c r="I63" s="428">
        <f t="shared" si="7"/>
        <v>137.322</v>
      </c>
      <c r="J63" s="586"/>
      <c r="K63" s="417">
        <f t="shared" si="9"/>
        <v>120</v>
      </c>
      <c r="L63" s="425">
        <f t="shared" si="8"/>
        <v>295.78500000000003</v>
      </c>
      <c r="M63" s="677">
        <f t="shared" si="8"/>
        <v>297.29699999999997</v>
      </c>
      <c r="N63" s="427">
        <f t="shared" si="8"/>
        <v>299.65499999999997</v>
      </c>
      <c r="O63" s="677">
        <f t="shared" si="8"/>
        <v>303.22800000000001</v>
      </c>
      <c r="P63" s="427">
        <f t="shared" si="8"/>
        <v>310.38300000000004</v>
      </c>
      <c r="Q63" s="677">
        <f t="shared" si="8"/>
        <v>320.02199999999999</v>
      </c>
      <c r="R63" s="428">
        <f t="shared" si="8"/>
        <v>325.88100000000003</v>
      </c>
      <c r="S63" s="426" t="e">
        <f>MAX(#REF!-J$55,#REF!*(1-#REF!))</f>
        <v>#REF!</v>
      </c>
      <c r="T63" s="427" t="e">
        <f>MAX(#REF!-K$55,#REF!*(1-#REF!))</f>
        <v>#REF!</v>
      </c>
      <c r="U63" s="585" t="e">
        <f>MAX(#REF!-O$55,#REF!*(1-#REF!))</f>
        <v>#REF!</v>
      </c>
    </row>
    <row r="64" spans="1:21" ht="12" customHeight="1">
      <c r="A64" s="381"/>
      <c r="B64" s="448">
        <f t="shared" si="3"/>
        <v>30</v>
      </c>
      <c r="C64" s="429">
        <f t="shared" si="7"/>
        <v>114.705</v>
      </c>
      <c r="D64" s="678">
        <f t="shared" si="7"/>
        <v>117.01800000000001</v>
      </c>
      <c r="E64" s="431">
        <f t="shared" si="7"/>
        <v>117.702</v>
      </c>
      <c r="F64" s="678">
        <f t="shared" si="7"/>
        <v>120.96000000000001</v>
      </c>
      <c r="G64" s="431">
        <f t="shared" si="7"/>
        <v>127.22400000000002</v>
      </c>
      <c r="H64" s="678">
        <f t="shared" si="7"/>
        <v>132.21899999999999</v>
      </c>
      <c r="I64" s="432">
        <f t="shared" si="7"/>
        <v>139.09500000000003</v>
      </c>
      <c r="J64" s="586"/>
      <c r="K64" s="448">
        <f t="shared" si="9"/>
        <v>125</v>
      </c>
      <c r="L64" s="429">
        <f t="shared" si="8"/>
        <v>299.88</v>
      </c>
      <c r="M64" s="678">
        <f t="shared" si="8"/>
        <v>301.59000000000003</v>
      </c>
      <c r="N64" s="431">
        <f t="shared" si="8"/>
        <v>303.94800000000004</v>
      </c>
      <c r="O64" s="678">
        <f t="shared" si="8"/>
        <v>307.053</v>
      </c>
      <c r="P64" s="431">
        <f t="shared" si="8"/>
        <v>314.32499999999999</v>
      </c>
      <c r="Q64" s="678">
        <f t="shared" si="8"/>
        <v>323.75700000000001</v>
      </c>
      <c r="R64" s="432">
        <f t="shared" si="8"/>
        <v>329.54400000000004</v>
      </c>
      <c r="S64" s="430" t="e">
        <f>MAX(#REF!-J$55,#REF!*(1-#REF!))</f>
        <v>#REF!</v>
      </c>
      <c r="T64" s="431" t="e">
        <f>MAX(#REF!-K$55,#REF!*(1-#REF!))</f>
        <v>#REF!</v>
      </c>
      <c r="U64" s="587" t="e">
        <f>MAX(#REF!-O$55,#REF!*(1-#REF!))</f>
        <v>#REF!</v>
      </c>
    </row>
    <row r="65" spans="1:21" ht="12" customHeight="1">
      <c r="A65" s="381"/>
      <c r="B65" s="417">
        <f t="shared" si="3"/>
        <v>31</v>
      </c>
      <c r="C65" s="425">
        <f t="shared" si="7"/>
        <v>115.434</v>
      </c>
      <c r="D65" s="677">
        <f t="shared" si="7"/>
        <v>117.792</v>
      </c>
      <c r="E65" s="427">
        <f t="shared" si="7"/>
        <v>119.48399999999999</v>
      </c>
      <c r="F65" s="677">
        <f t="shared" si="7"/>
        <v>122.85000000000001</v>
      </c>
      <c r="G65" s="427">
        <f t="shared" si="7"/>
        <v>129.429</v>
      </c>
      <c r="H65" s="677">
        <f t="shared" si="7"/>
        <v>134.523</v>
      </c>
      <c r="I65" s="428">
        <f t="shared" si="7"/>
        <v>141.74100000000001</v>
      </c>
      <c r="J65" s="586"/>
      <c r="K65" s="417">
        <f t="shared" si="9"/>
        <v>130</v>
      </c>
      <c r="L65" s="425">
        <f t="shared" si="8"/>
        <v>310.608</v>
      </c>
      <c r="M65" s="677">
        <f t="shared" si="8"/>
        <v>312.72300000000001</v>
      </c>
      <c r="N65" s="427">
        <f t="shared" si="8"/>
        <v>315.05400000000003</v>
      </c>
      <c r="O65" s="677">
        <f t="shared" si="8"/>
        <v>317.916</v>
      </c>
      <c r="P65" s="427">
        <f t="shared" si="8"/>
        <v>325.21500000000003</v>
      </c>
      <c r="Q65" s="677">
        <f t="shared" si="8"/>
        <v>334.73700000000002</v>
      </c>
      <c r="R65" s="428">
        <f t="shared" si="8"/>
        <v>340.67700000000002</v>
      </c>
      <c r="S65" s="430" t="e">
        <f>MAX(#REF!-J$55,#REF!*(1-#REF!))</f>
        <v>#REF!</v>
      </c>
      <c r="T65" s="431" t="e">
        <f>MAX(#REF!-K$55,#REF!*(1-#REF!))</f>
        <v>#REF!</v>
      </c>
      <c r="U65" s="587" t="e">
        <f>MAX(#REF!-O$55,#REF!*(1-#REF!))</f>
        <v>#REF!</v>
      </c>
    </row>
    <row r="66" spans="1:21" ht="12" customHeight="1">
      <c r="A66" s="381"/>
      <c r="B66" s="417">
        <f t="shared" si="3"/>
        <v>32</v>
      </c>
      <c r="C66" s="425">
        <f t="shared" si="7"/>
        <v>116.96400000000001</v>
      </c>
      <c r="D66" s="677">
        <f t="shared" si="7"/>
        <v>119.00699999999999</v>
      </c>
      <c r="E66" s="427">
        <f t="shared" si="7"/>
        <v>120.744</v>
      </c>
      <c r="F66" s="677">
        <f t="shared" si="7"/>
        <v>124.11000000000001</v>
      </c>
      <c r="G66" s="427">
        <f t="shared" si="7"/>
        <v>130.95000000000002</v>
      </c>
      <c r="H66" s="677">
        <f t="shared" si="7"/>
        <v>136.107</v>
      </c>
      <c r="I66" s="428">
        <f t="shared" si="7"/>
        <v>143.36099999999999</v>
      </c>
      <c r="J66" s="586"/>
      <c r="K66" s="417">
        <f t="shared" si="9"/>
        <v>135</v>
      </c>
      <c r="L66" s="425">
        <f t="shared" si="8"/>
        <v>321.27300000000002</v>
      </c>
      <c r="M66" s="677">
        <f t="shared" si="8"/>
        <v>323.81100000000004</v>
      </c>
      <c r="N66" s="427">
        <f t="shared" si="8"/>
        <v>326.33100000000002</v>
      </c>
      <c r="O66" s="677">
        <f t="shared" si="8"/>
        <v>328.66200000000003</v>
      </c>
      <c r="P66" s="427">
        <f t="shared" si="8"/>
        <v>336.03300000000002</v>
      </c>
      <c r="Q66" s="677">
        <f t="shared" si="8"/>
        <v>345.411</v>
      </c>
      <c r="R66" s="428">
        <f t="shared" si="8"/>
        <v>351.70200000000006</v>
      </c>
      <c r="S66" s="430" t="e">
        <f>MAX(#REF!-J$55,#REF!*(1-#REF!))</f>
        <v>#REF!</v>
      </c>
      <c r="T66" s="431" t="e">
        <f>MAX(#REF!-K$55,#REF!*(1-#REF!))</f>
        <v>#REF!</v>
      </c>
      <c r="U66" s="587" t="e">
        <f>MAX(#REF!-O$55,#REF!*(1-#REF!))</f>
        <v>#REF!</v>
      </c>
    </row>
    <row r="67" spans="1:21" ht="12" customHeight="1">
      <c r="A67" s="381"/>
      <c r="B67" s="417">
        <f t="shared" si="3"/>
        <v>33</v>
      </c>
      <c r="C67" s="425">
        <f t="shared" si="7"/>
        <v>117.9</v>
      </c>
      <c r="D67" s="677">
        <f t="shared" si="7"/>
        <v>120.54600000000001</v>
      </c>
      <c r="E67" s="427">
        <f t="shared" si="7"/>
        <v>122.211</v>
      </c>
      <c r="F67" s="677">
        <f t="shared" si="7"/>
        <v>125.95500000000001</v>
      </c>
      <c r="G67" s="427">
        <f t="shared" si="7"/>
        <v>132.68700000000001</v>
      </c>
      <c r="H67" s="677">
        <f t="shared" si="7"/>
        <v>137.99700000000001</v>
      </c>
      <c r="I67" s="428">
        <f t="shared" si="7"/>
        <v>145.52100000000002</v>
      </c>
      <c r="J67" s="586"/>
      <c r="K67" s="417">
        <f t="shared" si="9"/>
        <v>140</v>
      </c>
      <c r="L67" s="425">
        <f t="shared" si="8"/>
        <v>324.12599999999998</v>
      </c>
      <c r="M67" s="677">
        <f t="shared" si="8"/>
        <v>326.75400000000002</v>
      </c>
      <c r="N67" s="427">
        <f t="shared" si="8"/>
        <v>329.17500000000001</v>
      </c>
      <c r="O67" s="677">
        <f t="shared" si="8"/>
        <v>330.98399999999998</v>
      </c>
      <c r="P67" s="427">
        <f t="shared" si="8"/>
        <v>338.25600000000003</v>
      </c>
      <c r="Q67" s="677">
        <f t="shared" si="8"/>
        <v>347.31900000000002</v>
      </c>
      <c r="R67" s="428">
        <f t="shared" si="8"/>
        <v>353.45700000000005</v>
      </c>
      <c r="S67" s="430" t="e">
        <f>MAX(#REF!-J$55,#REF!*(1-#REF!))</f>
        <v>#REF!</v>
      </c>
      <c r="T67" s="431" t="e">
        <f>MAX(#REF!-K$55,#REF!*(1-#REF!))</f>
        <v>#REF!</v>
      </c>
      <c r="U67" s="587" t="e">
        <f>MAX(#REF!-O$55,#REF!*(1-#REF!))</f>
        <v>#REF!</v>
      </c>
    </row>
    <row r="68" spans="1:21" ht="12" customHeight="1">
      <c r="A68" s="381"/>
      <c r="B68" s="417">
        <f t="shared" si="3"/>
        <v>34</v>
      </c>
      <c r="C68" s="425">
        <f t="shared" ref="C68:I83" si="10">MAX(C$104*(1-C$11),C137*(1-C$8))</f>
        <v>119.952</v>
      </c>
      <c r="D68" s="677">
        <f t="shared" si="10"/>
        <v>122.78700000000001</v>
      </c>
      <c r="E68" s="427">
        <f t="shared" si="10"/>
        <v>124.587</v>
      </c>
      <c r="F68" s="677">
        <f t="shared" si="10"/>
        <v>128.376</v>
      </c>
      <c r="G68" s="427">
        <f t="shared" si="10"/>
        <v>135.20699999999999</v>
      </c>
      <c r="H68" s="677">
        <f t="shared" si="10"/>
        <v>140.74199999999999</v>
      </c>
      <c r="I68" s="428">
        <f t="shared" si="10"/>
        <v>148.61699999999999</v>
      </c>
      <c r="J68" s="586"/>
      <c r="K68" s="417">
        <f t="shared" si="9"/>
        <v>145</v>
      </c>
      <c r="L68" s="425">
        <f t="shared" ref="L68:R69" si="11">MAX(C$104*(1-C$11),C187*(1-C$8))</f>
        <v>338.37300000000005</v>
      </c>
      <c r="M68" s="677">
        <f t="shared" si="11"/>
        <v>341.41500000000002</v>
      </c>
      <c r="N68" s="427">
        <f t="shared" si="11"/>
        <v>344.01600000000002</v>
      </c>
      <c r="O68" s="677">
        <f t="shared" si="11"/>
        <v>345.411</v>
      </c>
      <c r="P68" s="427">
        <f t="shared" si="11"/>
        <v>352.76400000000007</v>
      </c>
      <c r="Q68" s="677">
        <f t="shared" si="11"/>
        <v>361.83600000000001</v>
      </c>
      <c r="R68" s="428">
        <f t="shared" si="11"/>
        <v>368.25300000000004</v>
      </c>
      <c r="S68" s="430" t="e">
        <f>MAX(#REF!-J$55,#REF!*(1-#REF!))</f>
        <v>#REF!</v>
      </c>
      <c r="T68" s="431" t="e">
        <f>MAX(#REF!-K$55,#REF!*(1-#REF!))</f>
        <v>#REF!</v>
      </c>
      <c r="U68" s="587" t="e">
        <f>MAX(#REF!-O$55,#REF!*(1-#REF!))</f>
        <v>#REF!</v>
      </c>
    </row>
    <row r="69" spans="1:21" ht="12" customHeight="1" thickBot="1">
      <c r="A69" s="381"/>
      <c r="B69" s="448">
        <f t="shared" si="3"/>
        <v>35</v>
      </c>
      <c r="C69" s="429">
        <f t="shared" si="10"/>
        <v>122.38199999999999</v>
      </c>
      <c r="D69" s="678">
        <f t="shared" si="10"/>
        <v>125.37000000000002</v>
      </c>
      <c r="E69" s="431">
        <f t="shared" si="10"/>
        <v>127.22400000000002</v>
      </c>
      <c r="F69" s="678">
        <f t="shared" si="10"/>
        <v>131.15699999999998</v>
      </c>
      <c r="G69" s="431">
        <f t="shared" si="10"/>
        <v>138.267</v>
      </c>
      <c r="H69" s="678">
        <f t="shared" si="10"/>
        <v>143.78399999999999</v>
      </c>
      <c r="I69" s="432">
        <f t="shared" si="10"/>
        <v>151.839</v>
      </c>
      <c r="J69" s="586"/>
      <c r="K69" s="433">
        <f t="shared" si="9"/>
        <v>150</v>
      </c>
      <c r="L69" s="434">
        <f t="shared" si="11"/>
        <v>350.48700000000002</v>
      </c>
      <c r="M69" s="679">
        <f t="shared" si="11"/>
        <v>354.00600000000003</v>
      </c>
      <c r="N69" s="436">
        <f t="shared" si="11"/>
        <v>356.72400000000005</v>
      </c>
      <c r="O69" s="679">
        <f t="shared" si="11"/>
        <v>357.72300000000001</v>
      </c>
      <c r="P69" s="436">
        <f t="shared" si="11"/>
        <v>365.04900000000004</v>
      </c>
      <c r="Q69" s="679">
        <f t="shared" si="11"/>
        <v>374.05799999999999</v>
      </c>
      <c r="R69" s="437">
        <f t="shared" si="11"/>
        <v>380.62800000000004</v>
      </c>
      <c r="S69" s="680" t="e">
        <f>MAX(#REF!-J$55,#REF!*(1-#REF!))</f>
        <v>#REF!</v>
      </c>
      <c r="T69" s="681" t="e">
        <f>MAX(#REF!-K$55,#REF!*(1-#REF!))</f>
        <v>#REF!</v>
      </c>
      <c r="U69" s="682" t="e">
        <f>MAX(#REF!-O$55,#REF!*(1-#REF!))</f>
        <v>#REF!</v>
      </c>
    </row>
    <row r="70" spans="1:21" ht="12" customHeight="1" thickBot="1">
      <c r="A70" s="542"/>
      <c r="B70" s="417">
        <f t="shared" si="3"/>
        <v>36</v>
      </c>
      <c r="C70" s="425">
        <f t="shared" si="10"/>
        <v>122.83199999999999</v>
      </c>
      <c r="D70" s="677">
        <f t="shared" si="10"/>
        <v>125.82000000000001</v>
      </c>
      <c r="E70" s="427">
        <f t="shared" si="10"/>
        <v>127.67400000000002</v>
      </c>
      <c r="F70" s="677">
        <f t="shared" si="10"/>
        <v>131.607</v>
      </c>
      <c r="G70" s="427">
        <f t="shared" si="10"/>
        <v>138.71700000000001</v>
      </c>
      <c r="H70" s="677">
        <f t="shared" si="10"/>
        <v>144.23400000000001</v>
      </c>
      <c r="I70" s="428">
        <f t="shared" si="10"/>
        <v>152.28900000000002</v>
      </c>
      <c r="J70" s="586"/>
      <c r="K70" s="589" t="s">
        <v>753</v>
      </c>
      <c r="L70" s="683"/>
      <c r="M70" s="684"/>
      <c r="N70" s="684"/>
      <c r="O70" s="685"/>
      <c r="P70" s="685"/>
      <c r="Q70" s="685"/>
      <c r="R70" s="686"/>
      <c r="S70" s="381"/>
      <c r="T70" s="381"/>
      <c r="U70" s="381"/>
    </row>
    <row r="71" spans="1:21" ht="12" customHeight="1">
      <c r="A71" s="542"/>
      <c r="B71" s="417">
        <f t="shared" si="3"/>
        <v>37</v>
      </c>
      <c r="C71" s="425">
        <f t="shared" si="10"/>
        <v>126.873</v>
      </c>
      <c r="D71" s="677">
        <f t="shared" si="10"/>
        <v>129.88800000000001</v>
      </c>
      <c r="E71" s="427">
        <f t="shared" si="10"/>
        <v>131.80500000000001</v>
      </c>
      <c r="F71" s="677">
        <f t="shared" si="10"/>
        <v>135.67500000000001</v>
      </c>
      <c r="G71" s="427">
        <f t="shared" si="10"/>
        <v>142.51499999999999</v>
      </c>
      <c r="H71" s="677">
        <f t="shared" si="10"/>
        <v>147.84300000000002</v>
      </c>
      <c r="I71" s="428">
        <f t="shared" si="10"/>
        <v>155.10599999999999</v>
      </c>
      <c r="J71" s="586"/>
      <c r="K71" s="572"/>
      <c r="L71" s="573" t="s">
        <v>5</v>
      </c>
      <c r="M71" s="574"/>
      <c r="N71" s="574"/>
      <c r="O71" s="657"/>
      <c r="P71" s="574"/>
      <c r="Q71" s="574"/>
      <c r="R71" s="576"/>
      <c r="S71" s="591"/>
      <c r="T71" s="591"/>
      <c r="U71" s="592"/>
    </row>
    <row r="72" spans="1:21" ht="12" customHeight="1" thickBot="1">
      <c r="A72" s="542"/>
      <c r="B72" s="417">
        <f t="shared" si="3"/>
        <v>38</v>
      </c>
      <c r="C72" s="425">
        <f t="shared" si="10"/>
        <v>129.25800000000001</v>
      </c>
      <c r="D72" s="677">
        <f t="shared" si="10"/>
        <v>132.363</v>
      </c>
      <c r="E72" s="427">
        <f t="shared" si="10"/>
        <v>134.316</v>
      </c>
      <c r="F72" s="677">
        <f t="shared" si="10"/>
        <v>137.952</v>
      </c>
      <c r="G72" s="427">
        <f t="shared" si="10"/>
        <v>145.107</v>
      </c>
      <c r="H72" s="677">
        <f t="shared" si="10"/>
        <v>150.28199999999998</v>
      </c>
      <c r="I72" s="428">
        <f t="shared" si="10"/>
        <v>157.54500000000002</v>
      </c>
      <c r="J72" s="586"/>
      <c r="K72" s="593"/>
      <c r="L72" s="492">
        <f>+C34</f>
        <v>362</v>
      </c>
      <c r="M72" s="675">
        <f t="shared" ref="M72:R72" si="12">+D34</f>
        <v>363</v>
      </c>
      <c r="N72" s="493">
        <f t="shared" si="12"/>
        <v>364</v>
      </c>
      <c r="O72" s="675">
        <f t="shared" si="12"/>
        <v>365</v>
      </c>
      <c r="P72" s="493">
        <f t="shared" si="12"/>
        <v>366</v>
      </c>
      <c r="Q72" s="675">
        <f t="shared" si="12"/>
        <v>367</v>
      </c>
      <c r="R72" s="416">
        <f t="shared" si="12"/>
        <v>368</v>
      </c>
      <c r="S72" s="672">
        <f>+R72+1</f>
        <v>369</v>
      </c>
      <c r="T72" s="671">
        <f>+S72+1</f>
        <v>370</v>
      </c>
      <c r="U72" s="687">
        <f>+T72+1</f>
        <v>371</v>
      </c>
    </row>
    <row r="73" spans="1:21" ht="12" customHeight="1" thickBot="1">
      <c r="A73" s="542"/>
      <c r="B73" s="417">
        <f t="shared" si="3"/>
        <v>39</v>
      </c>
      <c r="C73" s="425">
        <f t="shared" si="10"/>
        <v>131.54400000000001</v>
      </c>
      <c r="D73" s="677">
        <f t="shared" si="10"/>
        <v>134.58599999999998</v>
      </c>
      <c r="E73" s="427">
        <f t="shared" si="10"/>
        <v>136.404</v>
      </c>
      <c r="F73" s="677">
        <f t="shared" si="10"/>
        <v>140.27400000000003</v>
      </c>
      <c r="G73" s="427">
        <f t="shared" si="10"/>
        <v>147.24</v>
      </c>
      <c r="H73" s="677">
        <f t="shared" si="10"/>
        <v>152.51400000000001</v>
      </c>
      <c r="I73" s="428">
        <f t="shared" si="10"/>
        <v>159.768</v>
      </c>
      <c r="J73" s="586"/>
      <c r="K73" s="589" t="s">
        <v>754</v>
      </c>
      <c r="L73" s="688"/>
      <c r="M73" s="688"/>
      <c r="N73" s="688"/>
      <c r="O73" s="688"/>
      <c r="P73" s="688"/>
      <c r="Q73" s="688"/>
      <c r="R73" s="688"/>
      <c r="S73" s="597" t="e">
        <f>+#REF!*(1-#REF!)</f>
        <v>#REF!</v>
      </c>
      <c r="T73" s="596" t="e">
        <f>+#REF!*(1-#REF!)</f>
        <v>#REF!</v>
      </c>
      <c r="U73" s="598" t="e">
        <f>+#REF!*(1-#REF!)</f>
        <v>#REF!</v>
      </c>
    </row>
    <row r="74" spans="1:21" ht="12" customHeight="1" thickBot="1">
      <c r="A74" s="542"/>
      <c r="B74" s="448">
        <f t="shared" si="3"/>
        <v>40</v>
      </c>
      <c r="C74" s="429">
        <f t="shared" si="10"/>
        <v>133.40699999999998</v>
      </c>
      <c r="D74" s="678">
        <f t="shared" si="10"/>
        <v>136.251</v>
      </c>
      <c r="E74" s="431">
        <f t="shared" si="10"/>
        <v>138.20400000000001</v>
      </c>
      <c r="F74" s="678">
        <f t="shared" si="10"/>
        <v>142.029</v>
      </c>
      <c r="G74" s="431">
        <f t="shared" si="10"/>
        <v>149.04900000000001</v>
      </c>
      <c r="H74" s="678">
        <f t="shared" si="10"/>
        <v>154.17000000000002</v>
      </c>
      <c r="I74" s="432">
        <f t="shared" si="10"/>
        <v>161.631</v>
      </c>
      <c r="J74" s="586"/>
      <c r="K74" s="595" t="s">
        <v>715</v>
      </c>
      <c r="L74" s="441">
        <f>+C189*(1-C$8)</f>
        <v>2.3400000000000003</v>
      </c>
      <c r="M74" s="689">
        <f t="shared" ref="M74:R74" si="13">+D189*(1-D$8)</f>
        <v>2.367</v>
      </c>
      <c r="N74" s="443">
        <f t="shared" si="13"/>
        <v>2.3849999999999998</v>
      </c>
      <c r="O74" s="689">
        <f t="shared" si="13"/>
        <v>2.3849999999999998</v>
      </c>
      <c r="P74" s="443">
        <f t="shared" si="13"/>
        <v>2.4390000000000001</v>
      </c>
      <c r="Q74" s="689">
        <f t="shared" si="13"/>
        <v>2.5020000000000002</v>
      </c>
      <c r="R74" s="444">
        <f t="shared" si="13"/>
        <v>2.5379999999999998</v>
      </c>
      <c r="S74" s="468" t="e">
        <f>+S69</f>
        <v>#REF!</v>
      </c>
      <c r="T74" s="469" t="e">
        <f>+T69</f>
        <v>#REF!</v>
      </c>
      <c r="U74" s="600" t="e">
        <f>+U69</f>
        <v>#REF!</v>
      </c>
    </row>
    <row r="75" spans="1:21" ht="12" customHeight="1" thickBot="1">
      <c r="A75" s="542"/>
      <c r="B75" s="417">
        <f t="shared" si="3"/>
        <v>41</v>
      </c>
      <c r="C75" s="425">
        <f t="shared" si="10"/>
        <v>135.78300000000002</v>
      </c>
      <c r="D75" s="677">
        <f t="shared" si="10"/>
        <v>138.73500000000001</v>
      </c>
      <c r="E75" s="427">
        <f t="shared" si="10"/>
        <v>140.63399999999999</v>
      </c>
      <c r="F75" s="677">
        <f t="shared" si="10"/>
        <v>144.35100000000003</v>
      </c>
      <c r="G75" s="427">
        <f t="shared" si="10"/>
        <v>151.42500000000001</v>
      </c>
      <c r="H75" s="677">
        <f t="shared" si="10"/>
        <v>156.816</v>
      </c>
      <c r="I75" s="428">
        <f t="shared" si="10"/>
        <v>164.00700000000001</v>
      </c>
      <c r="J75" s="586"/>
      <c r="K75" s="599" t="s">
        <v>755</v>
      </c>
      <c r="L75" s="548">
        <f>+C190</f>
        <v>389.43</v>
      </c>
      <c r="M75" s="690">
        <f t="shared" ref="M75:R75" si="14">+D190</f>
        <v>393.34000000000003</v>
      </c>
      <c r="N75" s="550">
        <f t="shared" si="14"/>
        <v>396.36</v>
      </c>
      <c r="O75" s="690">
        <f t="shared" si="14"/>
        <v>397.47</v>
      </c>
      <c r="P75" s="550">
        <f t="shared" si="14"/>
        <v>405.61</v>
      </c>
      <c r="Q75" s="690">
        <f t="shared" si="14"/>
        <v>415.62</v>
      </c>
      <c r="R75" s="551">
        <f t="shared" si="14"/>
        <v>422.92</v>
      </c>
      <c r="S75" s="381"/>
      <c r="T75" s="381"/>
      <c r="U75" s="381"/>
    </row>
    <row r="76" spans="1:21" ht="12" customHeight="1" thickBot="1">
      <c r="A76" s="542"/>
      <c r="B76" s="417">
        <f t="shared" si="3"/>
        <v>42</v>
      </c>
      <c r="C76" s="425">
        <f t="shared" si="10"/>
        <v>138.42000000000002</v>
      </c>
      <c r="D76" s="677">
        <f t="shared" si="10"/>
        <v>141.53399999999999</v>
      </c>
      <c r="E76" s="427">
        <f t="shared" si="10"/>
        <v>143.37</v>
      </c>
      <c r="F76" s="677">
        <f t="shared" si="10"/>
        <v>147.20400000000001</v>
      </c>
      <c r="G76" s="427">
        <f t="shared" si="10"/>
        <v>154.11600000000001</v>
      </c>
      <c r="H76" s="677">
        <f t="shared" si="10"/>
        <v>159.45300000000003</v>
      </c>
      <c r="I76" s="428">
        <f t="shared" si="10"/>
        <v>166.75200000000001</v>
      </c>
      <c r="J76" s="586"/>
      <c r="K76" s="589" t="s">
        <v>762</v>
      </c>
      <c r="L76" s="299"/>
      <c r="M76" s="299"/>
      <c r="N76" s="299"/>
      <c r="O76" s="299"/>
      <c r="P76" s="299"/>
      <c r="Q76" s="299"/>
      <c r="R76" s="299"/>
      <c r="S76" s="597" t="e">
        <f>+#REF!*(1-#REF!)</f>
        <v>#REF!</v>
      </c>
      <c r="T76" s="596" t="e">
        <f>+#REF!*(1-#REF!)</f>
        <v>#REF!</v>
      </c>
      <c r="U76" s="598" t="e">
        <f>+#REF!*(1-#REF!)</f>
        <v>#REF!</v>
      </c>
    </row>
    <row r="77" spans="1:21" ht="12" customHeight="1" thickBot="1">
      <c r="A77" s="542"/>
      <c r="B77" s="417">
        <f t="shared" si="3"/>
        <v>43</v>
      </c>
      <c r="C77" s="425">
        <f t="shared" si="10"/>
        <v>140.39100000000002</v>
      </c>
      <c r="D77" s="677">
        <f t="shared" si="10"/>
        <v>143.49600000000001</v>
      </c>
      <c r="E77" s="427">
        <f t="shared" si="10"/>
        <v>145.44</v>
      </c>
      <c r="F77" s="677">
        <f t="shared" si="10"/>
        <v>149.17500000000001</v>
      </c>
      <c r="G77" s="427">
        <f t="shared" si="10"/>
        <v>156.34800000000001</v>
      </c>
      <c r="H77" s="677">
        <f t="shared" si="10"/>
        <v>161.47800000000001</v>
      </c>
      <c r="I77" s="428">
        <f t="shared" si="10"/>
        <v>169.083</v>
      </c>
      <c r="J77" s="586"/>
      <c r="K77" s="595" t="s">
        <v>715</v>
      </c>
      <c r="L77" s="441">
        <f>+C191*(1-C$8)</f>
        <v>2.2410000000000001</v>
      </c>
      <c r="M77" s="689">
        <f t="shared" ref="M77:R77" si="15">+D191*(1-D$8)</f>
        <v>2.2410000000000001</v>
      </c>
      <c r="N77" s="443">
        <f t="shared" si="15"/>
        <v>2.2410000000000001</v>
      </c>
      <c r="O77" s="689">
        <f t="shared" si="15"/>
        <v>2.2590000000000003</v>
      </c>
      <c r="P77" s="443">
        <f t="shared" si="15"/>
        <v>2.3040000000000003</v>
      </c>
      <c r="Q77" s="689">
        <f t="shared" si="15"/>
        <v>2.3580000000000001</v>
      </c>
      <c r="R77" s="444">
        <f t="shared" si="15"/>
        <v>2.4120000000000004</v>
      </c>
      <c r="S77" s="468" t="e">
        <f>S73*199</f>
        <v>#REF!</v>
      </c>
      <c r="T77" s="469" t="e">
        <f>T73*199</f>
        <v>#REF!</v>
      </c>
      <c r="U77" s="600" t="e">
        <f>U73*199</f>
        <v>#REF!</v>
      </c>
    </row>
    <row r="78" spans="1:21" ht="12" customHeight="1" thickBot="1">
      <c r="A78" s="542"/>
      <c r="B78" s="417">
        <f t="shared" si="3"/>
        <v>44</v>
      </c>
      <c r="C78" s="425">
        <f t="shared" si="10"/>
        <v>142.20000000000002</v>
      </c>
      <c r="D78" s="677">
        <f t="shared" si="10"/>
        <v>144.32400000000001</v>
      </c>
      <c r="E78" s="427">
        <f t="shared" si="10"/>
        <v>146.268</v>
      </c>
      <c r="F78" s="677">
        <f t="shared" si="10"/>
        <v>150.09300000000002</v>
      </c>
      <c r="G78" s="427">
        <f t="shared" si="10"/>
        <v>157.28399999999999</v>
      </c>
      <c r="H78" s="677">
        <f t="shared" si="10"/>
        <v>162.45000000000002</v>
      </c>
      <c r="I78" s="428">
        <f t="shared" si="10"/>
        <v>169.84800000000001</v>
      </c>
      <c r="J78" s="586"/>
      <c r="K78" s="599" t="s">
        <v>755</v>
      </c>
      <c r="L78" s="548">
        <f>+C192</f>
        <v>516.64</v>
      </c>
      <c r="M78" s="690">
        <f t="shared" ref="M78:R78" si="16">+D192</f>
        <v>521.83000000000004</v>
      </c>
      <c r="N78" s="550">
        <f t="shared" si="16"/>
        <v>525.84</v>
      </c>
      <c r="O78" s="690">
        <f t="shared" si="16"/>
        <v>527.29999999999995</v>
      </c>
      <c r="P78" s="550">
        <f t="shared" si="16"/>
        <v>538.1</v>
      </c>
      <c r="Q78" s="690">
        <f t="shared" si="16"/>
        <v>551.39</v>
      </c>
      <c r="R78" s="551">
        <f t="shared" si="16"/>
        <v>561.08000000000004</v>
      </c>
      <c r="S78" s="381"/>
      <c r="T78" s="381"/>
      <c r="U78" s="381"/>
    </row>
    <row r="79" spans="1:21" ht="12" customHeight="1">
      <c r="A79" s="542"/>
      <c r="B79" s="448">
        <f t="shared" si="3"/>
        <v>45</v>
      </c>
      <c r="C79" s="429">
        <f t="shared" si="10"/>
        <v>142.67699999999999</v>
      </c>
      <c r="D79" s="678">
        <f t="shared" si="10"/>
        <v>145.46700000000001</v>
      </c>
      <c r="E79" s="431">
        <f t="shared" si="10"/>
        <v>147.411</v>
      </c>
      <c r="F79" s="678">
        <f t="shared" si="10"/>
        <v>151.28100000000001</v>
      </c>
      <c r="G79" s="431">
        <f t="shared" si="10"/>
        <v>158.31</v>
      </c>
      <c r="H79" s="678">
        <f t="shared" si="10"/>
        <v>163.584</v>
      </c>
      <c r="I79" s="432">
        <f t="shared" si="10"/>
        <v>170.99100000000001</v>
      </c>
      <c r="J79" s="586"/>
      <c r="K79" s="299"/>
      <c r="L79" s="299"/>
      <c r="M79" s="299"/>
      <c r="N79" s="299"/>
      <c r="O79" s="299"/>
      <c r="P79" s="299"/>
      <c r="Q79" s="299"/>
      <c r="R79" s="299"/>
      <c r="S79" s="597" t="e">
        <f>+#REF!*(1-#REF!)</f>
        <v>#REF!</v>
      </c>
      <c r="T79" s="596" t="e">
        <f>+#REF!*(1-#REF!)</f>
        <v>#REF!</v>
      </c>
      <c r="U79" s="598" t="e">
        <f>+#REF!*(1-#REF!)</f>
        <v>#REF!</v>
      </c>
    </row>
    <row r="80" spans="1:21" ht="12" customHeight="1" thickBot="1">
      <c r="A80" s="381"/>
      <c r="B80" s="417">
        <f t="shared" si="3"/>
        <v>46</v>
      </c>
      <c r="C80" s="425">
        <f t="shared" si="10"/>
        <v>144.072</v>
      </c>
      <c r="D80" s="677">
        <f t="shared" si="10"/>
        <v>147.02400000000003</v>
      </c>
      <c r="E80" s="427">
        <f t="shared" si="10"/>
        <v>149.00400000000002</v>
      </c>
      <c r="F80" s="677">
        <f t="shared" si="10"/>
        <v>152.73000000000002</v>
      </c>
      <c r="G80" s="427">
        <f t="shared" si="10"/>
        <v>159.876</v>
      </c>
      <c r="H80" s="677">
        <f t="shared" si="10"/>
        <v>165.25800000000001</v>
      </c>
      <c r="I80" s="428">
        <f t="shared" si="10"/>
        <v>172.61099999999999</v>
      </c>
      <c r="J80" s="601"/>
      <c r="K80" s="299"/>
      <c r="L80" s="299"/>
      <c r="M80" s="299"/>
      <c r="N80" s="299"/>
      <c r="O80" s="299"/>
      <c r="P80" s="299"/>
      <c r="Q80" s="299"/>
      <c r="R80" s="299"/>
      <c r="S80" s="468" t="e">
        <f>S76*499</f>
        <v>#REF!</v>
      </c>
      <c r="T80" s="469" t="e">
        <f>T76*499</f>
        <v>#REF!</v>
      </c>
      <c r="U80" s="600" t="e">
        <f>U76*499</f>
        <v>#REF!</v>
      </c>
    </row>
    <row r="81" spans="1:21" ht="12" customHeight="1">
      <c r="A81" s="381"/>
      <c r="B81" s="417">
        <f t="shared" si="3"/>
        <v>47</v>
      </c>
      <c r="C81" s="425">
        <f t="shared" si="10"/>
        <v>144.54900000000001</v>
      </c>
      <c r="D81" s="677">
        <f t="shared" si="10"/>
        <v>147.501</v>
      </c>
      <c r="E81" s="427">
        <f t="shared" si="10"/>
        <v>149.48099999999999</v>
      </c>
      <c r="F81" s="677">
        <f t="shared" si="10"/>
        <v>153.20699999999999</v>
      </c>
      <c r="G81" s="427">
        <f t="shared" si="10"/>
        <v>160.58700000000002</v>
      </c>
      <c r="H81" s="677">
        <f t="shared" si="10"/>
        <v>165.78000000000003</v>
      </c>
      <c r="I81" s="428">
        <f t="shared" si="10"/>
        <v>173.22300000000001</v>
      </c>
      <c r="J81" s="601"/>
      <c r="K81" s="299"/>
      <c r="L81" s="299"/>
      <c r="M81" s="299"/>
      <c r="N81" s="299"/>
      <c r="O81" s="299"/>
      <c r="P81" s="299"/>
      <c r="Q81" s="299"/>
      <c r="R81" s="299"/>
      <c r="S81" s="381"/>
      <c r="T81" s="381"/>
      <c r="U81" s="381"/>
    </row>
    <row r="82" spans="1:21" ht="12" customHeight="1">
      <c r="A82" s="381"/>
      <c r="B82" s="417">
        <f t="shared" si="3"/>
        <v>48</v>
      </c>
      <c r="C82" s="425">
        <f t="shared" si="10"/>
        <v>146.44800000000001</v>
      </c>
      <c r="D82" s="677">
        <f t="shared" si="10"/>
        <v>149.45400000000001</v>
      </c>
      <c r="E82" s="427">
        <f t="shared" si="10"/>
        <v>151.38900000000001</v>
      </c>
      <c r="F82" s="677">
        <f t="shared" si="10"/>
        <v>155.06100000000001</v>
      </c>
      <c r="G82" s="427">
        <f t="shared" si="10"/>
        <v>162.036</v>
      </c>
      <c r="H82" s="677">
        <f t="shared" si="10"/>
        <v>167.27400000000003</v>
      </c>
      <c r="I82" s="428">
        <f t="shared" si="10"/>
        <v>174.61800000000002</v>
      </c>
      <c r="J82" s="601"/>
      <c r="K82" s="381"/>
      <c r="L82" s="381"/>
      <c r="M82" s="381"/>
      <c r="N82" s="381"/>
      <c r="O82" s="381"/>
      <c r="P82" s="381"/>
      <c r="Q82" s="381"/>
      <c r="R82" s="381"/>
      <c r="S82" s="381"/>
      <c r="T82" s="381"/>
      <c r="U82" s="381"/>
    </row>
    <row r="83" spans="1:21" ht="12" customHeight="1">
      <c r="A83" s="381"/>
      <c r="B83" s="417">
        <f t="shared" si="3"/>
        <v>49</v>
      </c>
      <c r="C83" s="425">
        <f t="shared" si="10"/>
        <v>149.364</v>
      </c>
      <c r="D83" s="677">
        <f t="shared" si="10"/>
        <v>152.208</v>
      </c>
      <c r="E83" s="427">
        <f t="shared" si="10"/>
        <v>154.071</v>
      </c>
      <c r="F83" s="677">
        <f t="shared" si="10"/>
        <v>157.95000000000002</v>
      </c>
      <c r="G83" s="427">
        <f t="shared" si="10"/>
        <v>164.84399999999999</v>
      </c>
      <c r="H83" s="677">
        <f t="shared" si="10"/>
        <v>170.12700000000001</v>
      </c>
      <c r="I83" s="428">
        <f t="shared" si="10"/>
        <v>177.35400000000001</v>
      </c>
      <c r="J83" s="601"/>
      <c r="K83" s="381"/>
      <c r="L83" s="381"/>
      <c r="M83" s="381"/>
      <c r="N83" s="381"/>
      <c r="O83" s="381"/>
      <c r="P83" s="381"/>
      <c r="Q83" s="381"/>
      <c r="R83" s="381"/>
      <c r="S83" s="381"/>
      <c r="T83" s="381"/>
      <c r="U83" s="381"/>
    </row>
    <row r="84" spans="1:21" ht="12" customHeight="1" thickBot="1">
      <c r="A84" s="381"/>
      <c r="B84" s="433">
        <f t="shared" si="3"/>
        <v>50</v>
      </c>
      <c r="C84" s="434">
        <f t="shared" ref="C84:I84" si="17">MAX(C$104*(1-C$11),C153*(1-C$8))</f>
        <v>151.542</v>
      </c>
      <c r="D84" s="679">
        <f t="shared" si="17"/>
        <v>154.37700000000001</v>
      </c>
      <c r="E84" s="436">
        <f t="shared" si="17"/>
        <v>156.357</v>
      </c>
      <c r="F84" s="679">
        <f t="shared" si="17"/>
        <v>160.18199999999999</v>
      </c>
      <c r="G84" s="436">
        <f t="shared" si="17"/>
        <v>167.12100000000001</v>
      </c>
      <c r="H84" s="679">
        <f t="shared" si="17"/>
        <v>172.41300000000001</v>
      </c>
      <c r="I84" s="437">
        <f t="shared" si="17"/>
        <v>179.685</v>
      </c>
      <c r="J84" s="601"/>
      <c r="K84" s="381"/>
      <c r="L84" s="381"/>
      <c r="M84" s="381"/>
      <c r="N84" s="381"/>
      <c r="O84" s="381"/>
      <c r="P84" s="381"/>
      <c r="Q84" s="381"/>
      <c r="R84" s="381"/>
      <c r="S84" s="381"/>
      <c r="T84" s="381"/>
      <c r="U84" s="381"/>
    </row>
    <row r="85" spans="1:21" ht="12" customHeight="1">
      <c r="A85" s="381"/>
      <c r="B85" s="450" t="s">
        <v>264</v>
      </c>
      <c r="C85" s="602"/>
      <c r="D85" s="602"/>
      <c r="E85" s="602"/>
      <c r="F85" s="602"/>
      <c r="G85" s="398"/>
      <c r="H85" s="398"/>
      <c r="I85" s="398"/>
      <c r="J85" s="601"/>
      <c r="K85" s="381"/>
      <c r="L85" s="381"/>
      <c r="M85" s="381"/>
      <c r="N85" s="381"/>
      <c r="O85" s="381"/>
      <c r="P85" s="381"/>
      <c r="Q85" s="381"/>
      <c r="R85" s="381"/>
      <c r="S85" s="381"/>
      <c r="T85" s="381"/>
      <c r="U85" s="381"/>
    </row>
    <row r="86" spans="1:21" ht="12" customHeight="1">
      <c r="A86" s="381"/>
      <c r="B86" s="452" t="s">
        <v>265</v>
      </c>
      <c r="C86" s="398"/>
      <c r="D86" s="398"/>
      <c r="E86" s="398"/>
      <c r="F86" s="398"/>
      <c r="G86" s="398"/>
      <c r="H86" s="398"/>
      <c r="I86" s="398"/>
      <c r="J86" s="601"/>
      <c r="K86" s="381"/>
      <c r="L86" s="381"/>
      <c r="M86" s="381"/>
      <c r="N86" s="381"/>
      <c r="O86" s="381"/>
      <c r="P86" s="381"/>
      <c r="Q86" s="381"/>
      <c r="R86" s="381"/>
      <c r="S86" s="381"/>
      <c r="T86" s="381"/>
      <c r="U86" s="381"/>
    </row>
    <row r="87" spans="1:21">
      <c r="A87" s="381"/>
      <c r="B87" s="381"/>
      <c r="C87" s="381"/>
      <c r="D87" s="381"/>
      <c r="E87" s="381"/>
      <c r="F87" s="381"/>
      <c r="G87" s="381"/>
      <c r="H87" s="381"/>
      <c r="I87" s="381"/>
      <c r="J87" s="571"/>
      <c r="K87" s="381"/>
      <c r="L87" s="381"/>
      <c r="M87" s="381"/>
      <c r="N87" s="381"/>
      <c r="O87" s="381"/>
      <c r="P87" s="381"/>
      <c r="Q87" s="381"/>
      <c r="R87" s="381"/>
      <c r="S87" s="381"/>
      <c r="T87" s="381"/>
      <c r="U87" s="381"/>
    </row>
    <row r="88" spans="1:21">
      <c r="A88" s="381"/>
      <c r="B88" s="381"/>
      <c r="C88" s="381"/>
      <c r="D88" s="381"/>
      <c r="E88" s="381"/>
      <c r="F88" s="381"/>
      <c r="G88" s="381"/>
      <c r="H88" s="381"/>
      <c r="I88" s="381"/>
      <c r="J88" s="571"/>
      <c r="K88" s="381"/>
      <c r="L88" s="381"/>
      <c r="M88" s="381"/>
      <c r="N88" s="381"/>
      <c r="O88" s="381"/>
      <c r="P88" s="381"/>
      <c r="Q88" s="381"/>
      <c r="R88" s="381"/>
      <c r="S88" s="381"/>
      <c r="T88" s="381"/>
      <c r="U88" s="381"/>
    </row>
    <row r="89" spans="1:21">
      <c r="A89" s="381"/>
      <c r="B89" s="381"/>
      <c r="C89" s="381"/>
      <c r="D89" s="381"/>
      <c r="E89" s="381"/>
      <c r="F89" s="381"/>
      <c r="G89" s="381"/>
      <c r="H89" s="381"/>
      <c r="I89" s="381"/>
      <c r="J89" s="571"/>
      <c r="K89" s="381"/>
      <c r="L89" s="381"/>
      <c r="M89" s="381"/>
      <c r="N89" s="381"/>
      <c r="O89" s="381"/>
      <c r="P89" s="381"/>
      <c r="Q89" s="381"/>
      <c r="R89" s="381"/>
      <c r="S89" s="381"/>
      <c r="T89" s="381"/>
      <c r="U89" s="381"/>
    </row>
    <row r="90" spans="1:21">
      <c r="A90" s="381"/>
      <c r="B90" s="381"/>
      <c r="C90" s="381"/>
      <c r="D90" s="381"/>
      <c r="E90" s="381"/>
      <c r="F90" s="381"/>
      <c r="G90" s="381"/>
      <c r="H90" s="381"/>
      <c r="I90" s="381"/>
      <c r="J90" s="571"/>
      <c r="K90" s="381"/>
      <c r="L90" s="381"/>
      <c r="M90" s="381"/>
      <c r="N90" s="381"/>
      <c r="O90" s="381"/>
      <c r="P90" s="381"/>
      <c r="Q90" s="381"/>
      <c r="R90" s="381"/>
      <c r="S90" s="381"/>
      <c r="T90" s="381"/>
      <c r="U90" s="381"/>
    </row>
    <row r="91" spans="1:21">
      <c r="A91" s="381"/>
      <c r="B91" s="381"/>
      <c r="C91" s="381"/>
      <c r="D91" s="381"/>
      <c r="E91" s="381"/>
      <c r="F91" s="381"/>
      <c r="G91" s="381"/>
      <c r="H91" s="381"/>
      <c r="I91" s="381"/>
      <c r="J91" s="571"/>
      <c r="K91" s="381"/>
      <c r="L91" s="381"/>
      <c r="M91" s="381"/>
      <c r="N91" s="381"/>
      <c r="O91" s="381"/>
      <c r="P91" s="381"/>
      <c r="Q91" s="381"/>
      <c r="R91" s="381"/>
      <c r="S91" s="381"/>
      <c r="T91" s="381"/>
      <c r="U91" s="381"/>
    </row>
    <row r="92" spans="1:21">
      <c r="A92" s="381"/>
      <c r="B92" s="381"/>
      <c r="C92" s="381"/>
      <c r="D92" s="381"/>
      <c r="E92" s="381"/>
      <c r="F92" s="381"/>
      <c r="G92" s="381"/>
      <c r="H92" s="381"/>
      <c r="I92" s="381"/>
      <c r="J92" s="571"/>
      <c r="K92" s="381"/>
      <c r="L92" s="381"/>
      <c r="M92" s="381"/>
      <c r="N92" s="381"/>
      <c r="O92" s="381"/>
      <c r="P92" s="381"/>
      <c r="Q92" s="381"/>
      <c r="R92" s="381"/>
      <c r="S92" s="381"/>
      <c r="T92" s="381"/>
      <c r="U92" s="381"/>
    </row>
    <row r="93" spans="1:21">
      <c r="A93" s="381"/>
      <c r="B93" s="381"/>
      <c r="C93" s="381"/>
      <c r="D93" s="381"/>
      <c r="E93" s="381"/>
      <c r="F93" s="381"/>
      <c r="G93" s="381"/>
      <c r="H93" s="381"/>
      <c r="I93" s="381"/>
      <c r="J93" s="571"/>
      <c r="K93" s="571"/>
      <c r="L93" s="571"/>
      <c r="M93" s="571"/>
      <c r="N93" s="571"/>
      <c r="O93" s="381"/>
      <c r="P93" s="381"/>
      <c r="Q93" s="381"/>
      <c r="R93" s="381"/>
      <c r="S93" s="381"/>
      <c r="T93" s="381"/>
      <c r="U93" s="381"/>
    </row>
    <row r="94" spans="1:21">
      <c r="A94" s="381"/>
      <c r="B94" s="381"/>
      <c r="C94" s="381"/>
      <c r="D94" s="381"/>
      <c r="E94" s="381"/>
      <c r="F94" s="381"/>
      <c r="G94" s="381"/>
      <c r="H94" s="381"/>
      <c r="I94" s="381"/>
      <c r="J94" s="571"/>
      <c r="K94" s="571"/>
      <c r="L94" s="571"/>
      <c r="M94" s="571"/>
      <c r="N94" s="571"/>
      <c r="O94" s="381"/>
      <c r="P94" s="381"/>
      <c r="Q94" s="381"/>
      <c r="R94" s="381"/>
      <c r="S94" s="381"/>
      <c r="T94" s="381"/>
      <c r="U94" s="381"/>
    </row>
    <row r="95" spans="1:21">
      <c r="A95" s="381"/>
      <c r="B95" s="381"/>
      <c r="C95" s="381"/>
      <c r="D95" s="381"/>
      <c r="E95" s="381"/>
      <c r="F95" s="381"/>
      <c r="G95" s="381"/>
      <c r="H95" s="381"/>
      <c r="I95" s="381"/>
      <c r="J95" s="571"/>
      <c r="K95" s="571"/>
      <c r="L95" s="571"/>
      <c r="M95" s="571"/>
      <c r="N95" s="571"/>
      <c r="O95" s="381"/>
      <c r="P95" s="381"/>
      <c r="Q95" s="381"/>
      <c r="R95" s="381"/>
      <c r="S95" s="381"/>
      <c r="T95" s="381"/>
      <c r="U95" s="381"/>
    </row>
    <row r="96" spans="1:21">
      <c r="A96" s="381"/>
      <c r="B96" s="381"/>
      <c r="C96" s="381"/>
      <c r="D96" s="381"/>
      <c r="E96" s="381"/>
      <c r="F96" s="381"/>
      <c r="G96" s="381"/>
      <c r="H96" s="381"/>
      <c r="I96" s="381"/>
      <c r="J96" s="571"/>
      <c r="K96" s="571"/>
      <c r="L96" s="571"/>
      <c r="M96" s="571"/>
      <c r="N96" s="571"/>
      <c r="O96" s="381"/>
      <c r="P96" s="381"/>
      <c r="Q96" s="381"/>
      <c r="R96" s="381"/>
      <c r="S96" s="381"/>
      <c r="T96" s="381"/>
      <c r="U96" s="381"/>
    </row>
    <row r="97" spans="1:21">
      <c r="A97" s="381"/>
      <c r="B97" s="381"/>
      <c r="C97" s="381"/>
      <c r="D97" s="381"/>
      <c r="E97" s="381"/>
      <c r="F97" s="381"/>
      <c r="G97" s="381"/>
      <c r="H97" s="381"/>
      <c r="I97" s="381"/>
      <c r="J97" s="571"/>
      <c r="K97" s="571"/>
      <c r="L97" s="571"/>
      <c r="M97" s="571"/>
      <c r="N97" s="571"/>
      <c r="O97" s="381"/>
      <c r="P97" s="381"/>
      <c r="Q97" s="381"/>
      <c r="R97" s="381"/>
      <c r="S97" s="381"/>
      <c r="T97" s="381"/>
      <c r="U97" s="381"/>
    </row>
    <row r="98" spans="1:21">
      <c r="A98" s="381"/>
      <c r="B98" s="381"/>
      <c r="C98" s="381"/>
      <c r="D98" s="381"/>
      <c r="E98" s="381"/>
      <c r="F98" s="381"/>
      <c r="G98" s="381"/>
      <c r="H98" s="381"/>
      <c r="I98" s="381"/>
      <c r="J98" s="571"/>
      <c r="K98" s="571"/>
      <c r="L98" s="571"/>
      <c r="M98" s="571"/>
      <c r="N98" s="571"/>
      <c r="O98" s="381"/>
      <c r="P98" s="381"/>
      <c r="Q98" s="381"/>
      <c r="R98" s="381"/>
      <c r="S98" s="381"/>
      <c r="T98" s="381"/>
      <c r="U98" s="381"/>
    </row>
    <row r="99" spans="1:21">
      <c r="A99" s="381"/>
      <c r="B99" s="381"/>
      <c r="C99" s="381"/>
      <c r="D99" s="381"/>
      <c r="E99" s="381"/>
      <c r="F99" s="381"/>
      <c r="G99" s="381"/>
      <c r="H99" s="381"/>
      <c r="I99" s="381"/>
      <c r="J99" s="571"/>
      <c r="K99" s="571"/>
      <c r="L99" s="571"/>
      <c r="M99" s="571"/>
      <c r="N99" s="571"/>
      <c r="O99" s="381"/>
      <c r="P99" s="381"/>
      <c r="Q99" s="381"/>
      <c r="R99" s="381"/>
      <c r="S99" s="381"/>
      <c r="T99" s="381"/>
      <c r="U99" s="381"/>
    </row>
    <row r="100" spans="1:21" hidden="1">
      <c r="A100" s="381"/>
      <c r="B100" s="381"/>
      <c r="C100" s="381"/>
      <c r="D100" s="381"/>
      <c r="E100" s="381"/>
      <c r="F100" s="381"/>
      <c r="G100" s="381"/>
      <c r="H100" s="381"/>
      <c r="I100" s="381"/>
      <c r="J100" s="571"/>
      <c r="K100" s="571"/>
      <c r="L100" s="571"/>
      <c r="M100" s="571"/>
      <c r="N100" s="571"/>
      <c r="O100" s="381"/>
      <c r="P100" s="381"/>
      <c r="Q100" s="381"/>
      <c r="R100" s="381"/>
      <c r="S100" s="381"/>
      <c r="T100" s="381"/>
      <c r="U100" s="381"/>
    </row>
    <row r="101" spans="1:21" hidden="1">
      <c r="A101" s="381"/>
      <c r="B101" s="461" t="s">
        <v>794</v>
      </c>
      <c r="C101" s="461"/>
      <c r="D101" s="461"/>
      <c r="E101" s="461"/>
      <c r="F101" s="552"/>
      <c r="G101" s="552"/>
      <c r="H101" s="552"/>
      <c r="I101" s="552"/>
      <c r="J101" s="603"/>
      <c r="K101" s="571"/>
      <c r="L101" s="571"/>
      <c r="M101" s="571"/>
      <c r="N101" s="571"/>
      <c r="O101" s="381"/>
      <c r="P101" s="381"/>
      <c r="Q101" s="381"/>
      <c r="R101" s="381"/>
      <c r="S101" s="552"/>
      <c r="T101" s="552"/>
      <c r="U101" s="552"/>
    </row>
    <row r="102" spans="1:21" hidden="1">
      <c r="A102" s="381"/>
      <c r="B102" s="604"/>
      <c r="C102" s="604">
        <v>362</v>
      </c>
      <c r="D102" s="604">
        <v>363</v>
      </c>
      <c r="E102" s="604">
        <v>364</v>
      </c>
      <c r="F102" s="605">
        <v>365</v>
      </c>
      <c r="G102" s="605">
        <v>366</v>
      </c>
      <c r="H102" s="605">
        <v>367</v>
      </c>
      <c r="I102" s="605">
        <v>368</v>
      </c>
      <c r="J102" s="607"/>
      <c r="K102" s="603"/>
      <c r="L102" s="603"/>
      <c r="M102" s="603"/>
      <c r="N102" s="603"/>
      <c r="O102" s="552"/>
      <c r="P102" s="552"/>
      <c r="Q102" s="552"/>
      <c r="R102" s="552"/>
      <c r="S102" s="259"/>
      <c r="T102" s="259"/>
      <c r="U102" s="259"/>
    </row>
    <row r="103" spans="1:21" hidden="1">
      <c r="A103" s="381"/>
      <c r="B103" s="608"/>
      <c r="C103" s="608"/>
      <c r="D103" s="608"/>
      <c r="E103" s="608"/>
      <c r="F103" s="609"/>
      <c r="G103" s="609"/>
      <c r="H103" s="609"/>
      <c r="I103" s="609"/>
      <c r="J103" s="611"/>
      <c r="K103" s="607"/>
      <c r="L103" s="607"/>
      <c r="M103" s="607"/>
      <c r="N103" s="607"/>
      <c r="O103" s="612"/>
      <c r="P103" s="259"/>
      <c r="Q103" s="259"/>
      <c r="R103" s="259"/>
      <c r="S103" s="272"/>
      <c r="T103" s="272"/>
      <c r="U103" s="272"/>
    </row>
    <row r="104" spans="1:21" hidden="1">
      <c r="A104" s="381"/>
      <c r="B104" s="608">
        <v>1</v>
      </c>
      <c r="C104" s="285">
        <v>45.54</v>
      </c>
      <c r="D104" s="286">
        <v>45.89</v>
      </c>
      <c r="E104" s="285">
        <v>46.26</v>
      </c>
      <c r="F104" s="286">
        <v>47.06</v>
      </c>
      <c r="G104" s="287">
        <v>47.56</v>
      </c>
      <c r="H104" s="287">
        <v>47.9</v>
      </c>
      <c r="I104" s="286">
        <v>48.43</v>
      </c>
      <c r="J104" s="611"/>
      <c r="K104" s="611"/>
      <c r="L104" s="611"/>
      <c r="M104" s="611"/>
      <c r="N104" s="611"/>
      <c r="O104" s="613"/>
      <c r="P104" s="272"/>
      <c r="Q104" s="272"/>
      <c r="R104" s="272"/>
      <c r="S104" s="552"/>
      <c r="T104" s="552"/>
      <c r="U104" s="552"/>
    </row>
    <row r="105" spans="1:21" hidden="1">
      <c r="A105" s="381"/>
      <c r="B105" s="608">
        <f t="shared" ref="B105:B153" si="18">+B104+1</f>
        <v>2</v>
      </c>
      <c r="C105" s="285">
        <v>51.76</v>
      </c>
      <c r="D105" s="286">
        <v>52.34</v>
      </c>
      <c r="E105" s="285">
        <v>52.57</v>
      </c>
      <c r="F105" s="286">
        <v>53.9</v>
      </c>
      <c r="G105" s="287">
        <v>54.47</v>
      </c>
      <c r="H105" s="287">
        <v>54.870000000000005</v>
      </c>
      <c r="I105" s="286">
        <v>55.160000000000004</v>
      </c>
      <c r="J105" s="611"/>
      <c r="K105" s="611"/>
      <c r="L105" s="611"/>
      <c r="M105" s="611"/>
      <c r="N105" s="611"/>
      <c r="O105" s="614"/>
      <c r="P105" s="552"/>
      <c r="Q105" s="552"/>
      <c r="R105" s="552"/>
      <c r="S105" s="552"/>
      <c r="T105" s="552"/>
      <c r="U105" s="552"/>
    </row>
    <row r="106" spans="1:21" hidden="1">
      <c r="A106" s="381"/>
      <c r="B106" s="608">
        <f t="shared" si="18"/>
        <v>3</v>
      </c>
      <c r="C106" s="285">
        <v>57.870000000000005</v>
      </c>
      <c r="D106" s="286">
        <v>58.33</v>
      </c>
      <c r="E106" s="285">
        <v>58.550000000000004</v>
      </c>
      <c r="F106" s="286">
        <v>59.76</v>
      </c>
      <c r="G106" s="287">
        <v>59.99</v>
      </c>
      <c r="H106" s="287">
        <v>60.57</v>
      </c>
      <c r="I106" s="286">
        <v>61.21</v>
      </c>
      <c r="J106" s="611"/>
      <c r="K106" s="611"/>
      <c r="L106" s="611"/>
      <c r="M106" s="611"/>
      <c r="N106" s="611"/>
      <c r="O106" s="614"/>
      <c r="P106" s="552"/>
      <c r="Q106" s="552"/>
      <c r="R106" s="552"/>
      <c r="S106" s="552"/>
      <c r="T106" s="552"/>
      <c r="U106" s="552"/>
    </row>
    <row r="107" spans="1:21" hidden="1">
      <c r="A107" s="381"/>
      <c r="B107" s="608">
        <f t="shared" si="18"/>
        <v>4</v>
      </c>
      <c r="C107" s="285">
        <v>63.33</v>
      </c>
      <c r="D107" s="286">
        <v>63.730000000000004</v>
      </c>
      <c r="E107" s="285">
        <v>64.02</v>
      </c>
      <c r="F107" s="286">
        <v>65.45</v>
      </c>
      <c r="G107" s="287">
        <v>66.03</v>
      </c>
      <c r="H107" s="287">
        <v>67.19</v>
      </c>
      <c r="I107" s="286">
        <v>68.040000000000006</v>
      </c>
      <c r="J107" s="611"/>
      <c r="K107" s="611"/>
      <c r="L107" s="611"/>
      <c r="M107" s="611"/>
      <c r="N107" s="611"/>
      <c r="O107" s="615"/>
      <c r="P107" s="552"/>
      <c r="Q107" s="552"/>
      <c r="R107" s="552"/>
      <c r="S107" s="552"/>
      <c r="T107" s="552"/>
      <c r="U107" s="552"/>
    </row>
    <row r="108" spans="1:21" hidden="1">
      <c r="A108" s="381"/>
      <c r="B108" s="608">
        <f t="shared" si="18"/>
        <v>5</v>
      </c>
      <c r="C108" s="285">
        <v>69.78</v>
      </c>
      <c r="D108" s="286">
        <v>70.19</v>
      </c>
      <c r="E108" s="285">
        <v>70.45</v>
      </c>
      <c r="F108" s="286">
        <v>71.47</v>
      </c>
      <c r="G108" s="287">
        <v>74.150000000000006</v>
      </c>
      <c r="H108" s="287">
        <v>74.61</v>
      </c>
      <c r="I108" s="286">
        <v>74.989999999999995</v>
      </c>
      <c r="J108" s="611"/>
      <c r="K108" s="611"/>
      <c r="L108" s="611"/>
      <c r="M108" s="611"/>
      <c r="N108" s="611"/>
      <c r="O108" s="615"/>
      <c r="P108" s="552"/>
      <c r="Q108" s="552"/>
      <c r="R108" s="552"/>
      <c r="S108" s="552"/>
      <c r="T108" s="552"/>
      <c r="U108" s="552"/>
    </row>
    <row r="109" spans="1:21" hidden="1">
      <c r="A109" s="381"/>
      <c r="B109" s="608">
        <f t="shared" si="18"/>
        <v>6</v>
      </c>
      <c r="C109" s="285">
        <v>75.47</v>
      </c>
      <c r="D109" s="286">
        <v>75.820000000000007</v>
      </c>
      <c r="E109" s="285">
        <v>76.25</v>
      </c>
      <c r="F109" s="286">
        <v>77.510000000000005</v>
      </c>
      <c r="G109" s="287">
        <v>80.260000000000005</v>
      </c>
      <c r="H109" s="287">
        <v>80.83</v>
      </c>
      <c r="I109" s="286">
        <v>81.150000000000006</v>
      </c>
      <c r="J109" s="611"/>
      <c r="K109" s="611"/>
      <c r="L109" s="611"/>
      <c r="M109" s="611"/>
      <c r="N109" s="611"/>
      <c r="O109" s="615"/>
      <c r="P109" s="552"/>
      <c r="Q109" s="552"/>
      <c r="R109" s="552"/>
      <c r="S109" s="552"/>
      <c r="T109" s="552"/>
      <c r="U109" s="552"/>
    </row>
    <row r="110" spans="1:21" hidden="1">
      <c r="A110" s="381"/>
      <c r="B110" s="608">
        <f t="shared" si="18"/>
        <v>7</v>
      </c>
      <c r="C110" s="285">
        <v>78.820000000000007</v>
      </c>
      <c r="D110" s="286">
        <v>79.39</v>
      </c>
      <c r="E110" s="285">
        <v>79.66</v>
      </c>
      <c r="F110" s="286">
        <v>79.77</v>
      </c>
      <c r="G110" s="287">
        <v>83.63</v>
      </c>
      <c r="H110" s="287">
        <v>84.210000000000008</v>
      </c>
      <c r="I110" s="286">
        <v>85.09</v>
      </c>
      <c r="J110" s="611"/>
      <c r="K110" s="611"/>
      <c r="L110" s="611"/>
      <c r="M110" s="611"/>
      <c r="N110" s="611"/>
      <c r="O110" s="615"/>
      <c r="P110" s="552"/>
      <c r="Q110" s="552"/>
      <c r="R110" s="552"/>
      <c r="S110" s="552"/>
      <c r="T110" s="552"/>
      <c r="U110" s="552"/>
    </row>
    <row r="111" spans="1:21" hidden="1">
      <c r="A111" s="381"/>
      <c r="B111" s="608">
        <f t="shared" si="18"/>
        <v>8</v>
      </c>
      <c r="C111" s="285">
        <v>81.27</v>
      </c>
      <c r="D111" s="286">
        <v>81.73</v>
      </c>
      <c r="E111" s="285">
        <v>82.17</v>
      </c>
      <c r="F111" s="286">
        <v>83.52</v>
      </c>
      <c r="G111" s="287">
        <v>86.14</v>
      </c>
      <c r="H111" s="287">
        <v>89.820000000000007</v>
      </c>
      <c r="I111" s="286">
        <v>91</v>
      </c>
      <c r="J111" s="611"/>
      <c r="K111" s="611"/>
      <c r="L111" s="611"/>
      <c r="M111" s="611"/>
      <c r="N111" s="611"/>
      <c r="O111" s="615"/>
      <c r="P111" s="552"/>
      <c r="Q111" s="552"/>
      <c r="R111" s="552"/>
      <c r="S111" s="552"/>
      <c r="T111" s="552"/>
      <c r="U111" s="552"/>
    </row>
    <row r="112" spans="1:21" hidden="1">
      <c r="A112" s="381"/>
      <c r="B112" s="608">
        <f t="shared" si="18"/>
        <v>9</v>
      </c>
      <c r="C112" s="285">
        <v>84.3</v>
      </c>
      <c r="D112" s="286">
        <v>84.84</v>
      </c>
      <c r="E112" s="285">
        <v>85.26</v>
      </c>
      <c r="F112" s="286">
        <v>86.73</v>
      </c>
      <c r="G112" s="287">
        <v>89.29</v>
      </c>
      <c r="H112" s="287">
        <v>92.8</v>
      </c>
      <c r="I112" s="286">
        <v>95.48</v>
      </c>
      <c r="J112" s="611"/>
      <c r="K112" s="611"/>
      <c r="L112" s="611"/>
      <c r="M112" s="611"/>
      <c r="N112" s="611"/>
      <c r="O112" s="615"/>
      <c r="P112" s="552"/>
      <c r="Q112" s="552"/>
      <c r="R112" s="552"/>
      <c r="S112" s="552"/>
      <c r="T112" s="552"/>
      <c r="U112" s="552"/>
    </row>
    <row r="113" spans="1:21" hidden="1">
      <c r="A113" s="381"/>
      <c r="B113" s="608">
        <f t="shared" si="18"/>
        <v>10</v>
      </c>
      <c r="C113" s="285">
        <v>86.12</v>
      </c>
      <c r="D113" s="286">
        <v>86.47</v>
      </c>
      <c r="E113" s="285">
        <v>86.95</v>
      </c>
      <c r="F113" s="286">
        <v>88.31</v>
      </c>
      <c r="G113" s="287">
        <v>90.94</v>
      </c>
      <c r="H113" s="287">
        <v>94.42</v>
      </c>
      <c r="I113" s="286">
        <v>97.13</v>
      </c>
      <c r="J113" s="611"/>
      <c r="K113" s="611"/>
      <c r="L113" s="611"/>
      <c r="M113" s="611"/>
      <c r="N113" s="611"/>
      <c r="O113" s="615"/>
      <c r="P113" s="552"/>
      <c r="Q113" s="552"/>
      <c r="R113" s="552"/>
      <c r="S113" s="552"/>
      <c r="T113" s="552"/>
      <c r="U113" s="552"/>
    </row>
    <row r="114" spans="1:21" hidden="1">
      <c r="A114" s="381"/>
      <c r="B114" s="608">
        <f t="shared" si="18"/>
        <v>11</v>
      </c>
      <c r="C114" s="285">
        <v>88.64</v>
      </c>
      <c r="D114" s="286">
        <v>89.04</v>
      </c>
      <c r="E114" s="285">
        <v>89.42</v>
      </c>
      <c r="F114" s="286">
        <v>90.820000000000007</v>
      </c>
      <c r="G114" s="287">
        <v>93.4</v>
      </c>
      <c r="H114" s="287">
        <v>96.95</v>
      </c>
      <c r="I114" s="286">
        <v>99.64</v>
      </c>
      <c r="J114" s="611"/>
      <c r="K114" s="611"/>
      <c r="L114" s="611"/>
      <c r="M114" s="611"/>
      <c r="N114" s="611"/>
      <c r="O114" s="615"/>
      <c r="P114" s="552"/>
      <c r="Q114" s="552"/>
      <c r="R114" s="552"/>
      <c r="S114" s="552"/>
      <c r="T114" s="552"/>
      <c r="U114" s="552"/>
    </row>
    <row r="115" spans="1:21" hidden="1">
      <c r="A115" s="381"/>
      <c r="B115" s="608">
        <f t="shared" si="18"/>
        <v>12</v>
      </c>
      <c r="C115" s="285">
        <v>90.74</v>
      </c>
      <c r="D115" s="286">
        <v>91.09</v>
      </c>
      <c r="E115" s="285">
        <v>91.460000000000008</v>
      </c>
      <c r="F115" s="286">
        <v>92.8</v>
      </c>
      <c r="G115" s="287">
        <v>95.43</v>
      </c>
      <c r="H115" s="287">
        <v>99.05</v>
      </c>
      <c r="I115" s="286">
        <v>101.68</v>
      </c>
      <c r="J115" s="611"/>
      <c r="K115" s="611"/>
      <c r="L115" s="611"/>
      <c r="M115" s="611"/>
      <c r="N115" s="611"/>
      <c r="O115" s="615"/>
      <c r="P115" s="552"/>
      <c r="Q115" s="552"/>
      <c r="R115" s="552"/>
      <c r="S115" s="552"/>
      <c r="T115" s="552"/>
      <c r="U115" s="552"/>
    </row>
    <row r="116" spans="1:21" hidden="1">
      <c r="A116" s="381"/>
      <c r="B116" s="608">
        <f t="shared" si="18"/>
        <v>13</v>
      </c>
      <c r="C116" s="285">
        <v>92.72</v>
      </c>
      <c r="D116" s="286">
        <v>93.070000000000007</v>
      </c>
      <c r="E116" s="285">
        <v>93.61</v>
      </c>
      <c r="F116" s="286">
        <v>94.86</v>
      </c>
      <c r="G116" s="287">
        <v>97.48</v>
      </c>
      <c r="H116" s="287">
        <v>101.03</v>
      </c>
      <c r="I116" s="286">
        <v>103.67</v>
      </c>
      <c r="J116" s="611"/>
      <c r="K116" s="611"/>
      <c r="L116" s="611"/>
      <c r="M116" s="611"/>
      <c r="N116" s="611"/>
      <c r="O116" s="615"/>
      <c r="P116" s="552"/>
      <c r="Q116" s="552"/>
      <c r="R116" s="552"/>
      <c r="S116" s="552"/>
      <c r="T116" s="552"/>
      <c r="U116" s="552"/>
    </row>
    <row r="117" spans="1:21" hidden="1">
      <c r="A117" s="381"/>
      <c r="B117" s="608">
        <f t="shared" si="18"/>
        <v>14</v>
      </c>
      <c r="C117" s="285">
        <v>95.06</v>
      </c>
      <c r="D117" s="286">
        <v>95.64</v>
      </c>
      <c r="E117" s="285">
        <v>96.19</v>
      </c>
      <c r="F117" s="286">
        <v>97.240000000000009</v>
      </c>
      <c r="G117" s="287">
        <v>100.05</v>
      </c>
      <c r="H117" s="287">
        <v>103.32000000000001</v>
      </c>
      <c r="I117" s="286">
        <v>106.31</v>
      </c>
      <c r="J117" s="611"/>
      <c r="K117" s="611"/>
      <c r="L117" s="611"/>
      <c r="M117" s="611"/>
      <c r="N117" s="611"/>
      <c r="O117" s="615"/>
      <c r="P117" s="552"/>
      <c r="Q117" s="552"/>
      <c r="R117" s="552"/>
      <c r="S117" s="552"/>
      <c r="T117" s="552"/>
      <c r="U117" s="552"/>
    </row>
    <row r="118" spans="1:21" hidden="1">
      <c r="A118" s="381"/>
      <c r="B118" s="608">
        <f t="shared" si="18"/>
        <v>15</v>
      </c>
      <c r="C118" s="285">
        <v>97.86</v>
      </c>
      <c r="D118" s="286">
        <v>98.51</v>
      </c>
      <c r="E118" s="285">
        <v>98.94</v>
      </c>
      <c r="F118" s="286">
        <v>100.10000000000001</v>
      </c>
      <c r="G118" s="287">
        <v>103.49000000000001</v>
      </c>
      <c r="H118" s="287">
        <v>107</v>
      </c>
      <c r="I118" s="286">
        <v>110.33</v>
      </c>
      <c r="J118" s="611"/>
      <c r="K118" s="611"/>
      <c r="L118" s="611"/>
      <c r="M118" s="611"/>
      <c r="N118" s="611"/>
      <c r="O118" s="615"/>
      <c r="P118" s="552"/>
      <c r="Q118" s="552"/>
      <c r="R118" s="552"/>
      <c r="S118" s="552"/>
      <c r="T118" s="552"/>
      <c r="U118" s="552"/>
    </row>
    <row r="119" spans="1:21" hidden="1">
      <c r="A119" s="381"/>
      <c r="B119" s="608">
        <f t="shared" si="18"/>
        <v>16</v>
      </c>
      <c r="C119" s="285">
        <v>99.62</v>
      </c>
      <c r="D119" s="286">
        <v>100.37</v>
      </c>
      <c r="E119" s="285">
        <v>100.75</v>
      </c>
      <c r="F119" s="286">
        <v>102.14</v>
      </c>
      <c r="G119" s="287">
        <v>105.95</v>
      </c>
      <c r="H119" s="287">
        <v>109.87</v>
      </c>
      <c r="I119" s="286">
        <v>113.25</v>
      </c>
      <c r="J119" s="611"/>
      <c r="K119" s="611"/>
      <c r="L119" s="611"/>
      <c r="M119" s="611"/>
      <c r="N119" s="611"/>
      <c r="O119" s="615"/>
      <c r="P119" s="552"/>
      <c r="Q119" s="552"/>
      <c r="R119" s="552"/>
      <c r="S119" s="552"/>
      <c r="T119" s="552"/>
      <c r="U119" s="552"/>
    </row>
    <row r="120" spans="1:21" hidden="1">
      <c r="A120" s="381"/>
      <c r="B120" s="608">
        <f t="shared" si="18"/>
        <v>17</v>
      </c>
      <c r="C120" s="285">
        <v>102.03</v>
      </c>
      <c r="D120" s="286">
        <v>103.07000000000001</v>
      </c>
      <c r="E120" s="285">
        <v>103.32000000000001</v>
      </c>
      <c r="F120" s="286">
        <v>104.95</v>
      </c>
      <c r="G120" s="287">
        <v>108.98</v>
      </c>
      <c r="H120" s="287">
        <v>112.89</v>
      </c>
      <c r="I120" s="286">
        <v>116.75</v>
      </c>
      <c r="J120" s="611"/>
      <c r="K120" s="611"/>
      <c r="L120" s="611"/>
      <c r="M120" s="611"/>
      <c r="N120" s="611"/>
      <c r="O120" s="615"/>
      <c r="P120" s="552"/>
      <c r="Q120" s="552"/>
      <c r="R120" s="552"/>
      <c r="S120" s="552"/>
      <c r="T120" s="552"/>
      <c r="U120" s="552"/>
    </row>
    <row r="121" spans="1:21" hidden="1">
      <c r="A121" s="381"/>
      <c r="B121" s="608">
        <f t="shared" si="18"/>
        <v>18</v>
      </c>
      <c r="C121" s="285">
        <v>103.7</v>
      </c>
      <c r="D121" s="286">
        <v>104.94</v>
      </c>
      <c r="E121" s="285">
        <v>105.25</v>
      </c>
      <c r="F121" s="286">
        <v>107.22</v>
      </c>
      <c r="G121" s="287">
        <v>111.39</v>
      </c>
      <c r="H121" s="287">
        <v>115.64</v>
      </c>
      <c r="I121" s="286">
        <v>119.68</v>
      </c>
      <c r="J121" s="611"/>
      <c r="K121" s="611"/>
      <c r="L121" s="611"/>
      <c r="M121" s="611"/>
      <c r="N121" s="611"/>
      <c r="O121" s="615"/>
      <c r="P121" s="552"/>
      <c r="Q121" s="552"/>
      <c r="R121" s="552"/>
      <c r="S121" s="552"/>
      <c r="T121" s="552"/>
      <c r="U121" s="552"/>
    </row>
    <row r="122" spans="1:21" hidden="1">
      <c r="A122" s="381"/>
      <c r="B122" s="608">
        <f t="shared" si="18"/>
        <v>19</v>
      </c>
      <c r="C122" s="285">
        <v>105.8</v>
      </c>
      <c r="D122" s="286">
        <v>107.45</v>
      </c>
      <c r="E122" s="285">
        <v>107.88</v>
      </c>
      <c r="F122" s="286">
        <v>109.87</v>
      </c>
      <c r="G122" s="287">
        <v>114.42</v>
      </c>
      <c r="H122" s="287">
        <v>118.74000000000001</v>
      </c>
      <c r="I122" s="286">
        <v>123.07000000000001</v>
      </c>
      <c r="J122" s="611"/>
      <c r="K122" s="611"/>
      <c r="L122" s="611"/>
      <c r="M122" s="611"/>
      <c r="N122" s="611"/>
      <c r="O122" s="615"/>
      <c r="P122" s="552"/>
      <c r="Q122" s="552"/>
      <c r="R122" s="552"/>
      <c r="S122" s="552"/>
      <c r="T122" s="552"/>
      <c r="U122" s="552"/>
    </row>
    <row r="123" spans="1:21" hidden="1">
      <c r="A123" s="381"/>
      <c r="B123" s="608">
        <f t="shared" si="18"/>
        <v>20</v>
      </c>
      <c r="C123" s="285">
        <v>107.11</v>
      </c>
      <c r="D123" s="286">
        <v>108.96000000000001</v>
      </c>
      <c r="E123" s="285">
        <v>109.39</v>
      </c>
      <c r="F123" s="286">
        <v>111.79</v>
      </c>
      <c r="G123" s="287">
        <v>116.34</v>
      </c>
      <c r="H123" s="287">
        <v>120.91</v>
      </c>
      <c r="I123" s="286">
        <v>125.46000000000001</v>
      </c>
      <c r="J123" s="611"/>
      <c r="K123" s="611"/>
      <c r="L123" s="611"/>
      <c r="M123" s="611"/>
      <c r="N123" s="611"/>
      <c r="O123" s="615"/>
      <c r="P123" s="552"/>
      <c r="Q123" s="552"/>
      <c r="R123" s="552"/>
      <c r="S123" s="552"/>
      <c r="T123" s="552"/>
      <c r="U123" s="552"/>
    </row>
    <row r="124" spans="1:21" hidden="1">
      <c r="A124" s="381"/>
      <c r="B124" s="608">
        <f t="shared" si="18"/>
        <v>21</v>
      </c>
      <c r="C124" s="285">
        <v>107.64</v>
      </c>
      <c r="D124" s="286">
        <v>109.5</v>
      </c>
      <c r="E124" s="285">
        <v>109.98</v>
      </c>
      <c r="F124" s="286">
        <v>112.33</v>
      </c>
      <c r="G124" s="287">
        <v>116.94</v>
      </c>
      <c r="H124" s="287">
        <v>121.45</v>
      </c>
      <c r="I124" s="286">
        <v>126.16</v>
      </c>
      <c r="J124" s="611"/>
      <c r="K124" s="611"/>
      <c r="L124" s="611"/>
      <c r="M124" s="611"/>
      <c r="N124" s="611"/>
      <c r="O124" s="615"/>
      <c r="P124" s="552"/>
      <c r="Q124" s="552"/>
      <c r="R124" s="552"/>
      <c r="S124" s="552"/>
      <c r="T124" s="552"/>
      <c r="U124" s="552"/>
    </row>
    <row r="125" spans="1:21" hidden="1">
      <c r="A125" s="381"/>
      <c r="B125" s="608">
        <f t="shared" si="18"/>
        <v>22</v>
      </c>
      <c r="C125" s="285">
        <v>109.32000000000001</v>
      </c>
      <c r="D125" s="286">
        <v>111.43</v>
      </c>
      <c r="E125" s="285">
        <v>111.96000000000001</v>
      </c>
      <c r="F125" s="286">
        <v>114.54</v>
      </c>
      <c r="G125" s="287">
        <v>119.4</v>
      </c>
      <c r="H125" s="287">
        <v>124.12</v>
      </c>
      <c r="I125" s="286">
        <v>129.19999999999999</v>
      </c>
      <c r="J125" s="611"/>
      <c r="K125" s="611"/>
      <c r="L125" s="611"/>
      <c r="M125" s="611"/>
      <c r="N125" s="611"/>
      <c r="O125" s="615"/>
      <c r="P125" s="552"/>
      <c r="Q125" s="552"/>
      <c r="R125" s="552"/>
      <c r="S125" s="552"/>
      <c r="T125" s="552"/>
      <c r="U125" s="552"/>
    </row>
    <row r="126" spans="1:21" hidden="1">
      <c r="A126" s="381"/>
      <c r="B126" s="608">
        <f t="shared" si="18"/>
        <v>23</v>
      </c>
      <c r="C126" s="285">
        <v>111.71000000000001</v>
      </c>
      <c r="D126" s="286">
        <v>113.82000000000001</v>
      </c>
      <c r="E126" s="285">
        <v>114.42</v>
      </c>
      <c r="F126" s="286">
        <v>117.16</v>
      </c>
      <c r="G126" s="287">
        <v>122.19</v>
      </c>
      <c r="H126" s="287">
        <v>127.03</v>
      </c>
      <c r="I126" s="286">
        <v>132.25</v>
      </c>
      <c r="J126" s="611"/>
      <c r="K126" s="611"/>
      <c r="L126" s="611"/>
      <c r="M126" s="611"/>
      <c r="N126" s="611"/>
      <c r="O126" s="615"/>
      <c r="P126" s="552"/>
      <c r="Q126" s="552"/>
      <c r="R126" s="552"/>
      <c r="S126" s="552"/>
      <c r="T126" s="552"/>
      <c r="U126" s="552"/>
    </row>
    <row r="127" spans="1:21" hidden="1">
      <c r="A127" s="381"/>
      <c r="B127" s="608">
        <f t="shared" si="18"/>
        <v>24</v>
      </c>
      <c r="C127" s="285">
        <v>114.36</v>
      </c>
      <c r="D127" s="286">
        <v>116.68</v>
      </c>
      <c r="E127" s="285">
        <v>117.23</v>
      </c>
      <c r="F127" s="286">
        <v>120.26</v>
      </c>
      <c r="G127" s="287">
        <v>125.51</v>
      </c>
      <c r="H127" s="287">
        <v>130.49</v>
      </c>
      <c r="I127" s="286">
        <v>135.97999999999999</v>
      </c>
      <c r="J127" s="611"/>
      <c r="K127" s="611"/>
      <c r="L127" s="611"/>
      <c r="M127" s="611"/>
      <c r="N127" s="611"/>
      <c r="O127" s="615"/>
      <c r="P127" s="552"/>
      <c r="Q127" s="552"/>
      <c r="R127" s="552"/>
      <c r="S127" s="552"/>
      <c r="T127" s="552"/>
      <c r="U127" s="552"/>
    </row>
    <row r="128" spans="1:21" hidden="1">
      <c r="A128" s="381"/>
      <c r="B128" s="608">
        <f t="shared" si="18"/>
        <v>25</v>
      </c>
      <c r="C128" s="285">
        <v>116.74000000000001</v>
      </c>
      <c r="D128" s="286">
        <v>119.03</v>
      </c>
      <c r="E128" s="285">
        <v>119.61</v>
      </c>
      <c r="F128" s="286">
        <v>122.77</v>
      </c>
      <c r="G128" s="287">
        <v>128.33000000000001</v>
      </c>
      <c r="H128" s="287">
        <v>133.35</v>
      </c>
      <c r="I128" s="286">
        <v>139.32</v>
      </c>
      <c r="J128" s="611"/>
      <c r="K128" s="611"/>
      <c r="L128" s="611"/>
      <c r="M128" s="611"/>
      <c r="N128" s="611"/>
      <c r="O128" s="615"/>
      <c r="P128" s="552"/>
      <c r="Q128" s="552"/>
      <c r="R128" s="552"/>
      <c r="S128" s="552"/>
      <c r="T128" s="552"/>
      <c r="U128" s="552"/>
    </row>
    <row r="129" spans="1:21" hidden="1">
      <c r="A129" s="381"/>
      <c r="B129" s="608">
        <f t="shared" si="18"/>
        <v>26</v>
      </c>
      <c r="C129" s="285">
        <v>118.55</v>
      </c>
      <c r="D129" s="286">
        <v>120.9</v>
      </c>
      <c r="E129" s="285">
        <v>122</v>
      </c>
      <c r="F129" s="286">
        <v>125.15</v>
      </c>
      <c r="G129" s="287">
        <v>130.94999999999999</v>
      </c>
      <c r="H129" s="287">
        <v>136.03</v>
      </c>
      <c r="I129" s="286">
        <v>142.4</v>
      </c>
      <c r="J129" s="611"/>
      <c r="K129" s="611"/>
      <c r="L129" s="611"/>
      <c r="M129" s="611"/>
      <c r="N129" s="611"/>
      <c r="O129" s="615"/>
      <c r="P129" s="552"/>
      <c r="Q129" s="552"/>
      <c r="R129" s="552"/>
      <c r="S129" s="552"/>
      <c r="T129" s="552"/>
      <c r="U129" s="552"/>
    </row>
    <row r="130" spans="1:21" hidden="1">
      <c r="A130" s="381"/>
      <c r="B130" s="608">
        <f t="shared" si="18"/>
        <v>27</v>
      </c>
      <c r="C130" s="285">
        <v>120.84</v>
      </c>
      <c r="D130" s="286">
        <v>123.11</v>
      </c>
      <c r="E130" s="285">
        <v>124.23</v>
      </c>
      <c r="F130" s="286">
        <v>127.67</v>
      </c>
      <c r="G130" s="287">
        <v>133.87</v>
      </c>
      <c r="H130" s="287">
        <v>139.08000000000001</v>
      </c>
      <c r="I130" s="286">
        <v>145.68</v>
      </c>
      <c r="J130" s="611"/>
      <c r="K130" s="611"/>
      <c r="L130" s="611"/>
      <c r="M130" s="611"/>
      <c r="N130" s="611"/>
      <c r="O130" s="615"/>
      <c r="P130" s="552"/>
      <c r="Q130" s="552"/>
      <c r="R130" s="552"/>
      <c r="S130" s="552"/>
      <c r="T130" s="552"/>
      <c r="U130" s="552"/>
    </row>
    <row r="131" spans="1:21" hidden="1">
      <c r="A131" s="381"/>
      <c r="B131" s="608">
        <f t="shared" si="18"/>
        <v>28</v>
      </c>
      <c r="C131" s="285">
        <v>122.99000000000001</v>
      </c>
      <c r="D131" s="286">
        <v>125.57000000000001</v>
      </c>
      <c r="E131" s="285">
        <v>126.8</v>
      </c>
      <c r="F131" s="286">
        <v>130.32</v>
      </c>
      <c r="G131" s="287">
        <v>136.63</v>
      </c>
      <c r="H131" s="287">
        <v>142.05000000000001</v>
      </c>
      <c r="I131" s="286">
        <v>148.96</v>
      </c>
      <c r="J131" s="611"/>
      <c r="K131" s="611"/>
      <c r="L131" s="611"/>
      <c r="M131" s="611"/>
      <c r="N131" s="611"/>
      <c r="O131" s="615"/>
      <c r="P131" s="552"/>
      <c r="Q131" s="552"/>
      <c r="R131" s="552"/>
      <c r="S131" s="552"/>
      <c r="T131" s="552"/>
      <c r="U131" s="552"/>
    </row>
    <row r="132" spans="1:21" hidden="1">
      <c r="A132" s="381"/>
      <c r="B132" s="608">
        <f t="shared" si="18"/>
        <v>29</v>
      </c>
      <c r="C132" s="285">
        <v>125.69</v>
      </c>
      <c r="D132" s="286">
        <v>128.19999999999999</v>
      </c>
      <c r="E132" s="285">
        <v>129.55000000000001</v>
      </c>
      <c r="F132" s="286">
        <v>133.11000000000001</v>
      </c>
      <c r="G132" s="287">
        <v>139.79</v>
      </c>
      <c r="H132" s="287">
        <v>145.27000000000001</v>
      </c>
      <c r="I132" s="286">
        <v>152.58000000000001</v>
      </c>
      <c r="J132" s="611"/>
      <c r="K132" s="611"/>
      <c r="L132" s="611"/>
      <c r="M132" s="611"/>
      <c r="N132" s="611"/>
      <c r="O132" s="615"/>
      <c r="P132" s="552"/>
      <c r="Q132" s="552"/>
      <c r="R132" s="552"/>
      <c r="S132" s="552"/>
      <c r="T132" s="552"/>
      <c r="U132" s="552"/>
    </row>
    <row r="133" spans="1:21" hidden="1">
      <c r="A133" s="381"/>
      <c r="B133" s="608">
        <f t="shared" si="18"/>
        <v>30</v>
      </c>
      <c r="C133" s="285">
        <v>127.45</v>
      </c>
      <c r="D133" s="286">
        <v>130.02000000000001</v>
      </c>
      <c r="E133" s="285">
        <v>130.78</v>
      </c>
      <c r="F133" s="286">
        <v>134.4</v>
      </c>
      <c r="G133" s="287">
        <v>141.36000000000001</v>
      </c>
      <c r="H133" s="287">
        <v>146.91</v>
      </c>
      <c r="I133" s="286">
        <v>154.55000000000001</v>
      </c>
      <c r="J133" s="611"/>
      <c r="K133" s="611"/>
      <c r="L133" s="611"/>
      <c r="M133" s="611"/>
      <c r="N133" s="611"/>
      <c r="O133" s="615"/>
      <c r="P133" s="552"/>
      <c r="Q133" s="552"/>
      <c r="R133" s="552"/>
      <c r="S133" s="552"/>
      <c r="T133" s="552"/>
      <c r="U133" s="552"/>
    </row>
    <row r="134" spans="1:21" hidden="1">
      <c r="A134" s="381"/>
      <c r="B134" s="608">
        <f t="shared" si="18"/>
        <v>31</v>
      </c>
      <c r="C134" s="285">
        <v>128.26</v>
      </c>
      <c r="D134" s="286">
        <v>130.88</v>
      </c>
      <c r="E134" s="285">
        <v>132.76</v>
      </c>
      <c r="F134" s="286">
        <v>136.5</v>
      </c>
      <c r="G134" s="287">
        <v>143.81</v>
      </c>
      <c r="H134" s="287">
        <v>149.47</v>
      </c>
      <c r="I134" s="286">
        <v>157.49</v>
      </c>
      <c r="J134" s="611"/>
      <c r="K134" s="611"/>
      <c r="L134" s="611"/>
      <c r="M134" s="611"/>
      <c r="N134" s="611"/>
      <c r="O134" s="615"/>
      <c r="P134" s="552"/>
      <c r="Q134" s="552"/>
      <c r="R134" s="552"/>
      <c r="S134" s="552"/>
      <c r="T134" s="552"/>
      <c r="U134" s="552"/>
    </row>
    <row r="135" spans="1:21" hidden="1">
      <c r="A135" s="381"/>
      <c r="B135" s="608">
        <f t="shared" si="18"/>
        <v>32</v>
      </c>
      <c r="C135" s="285">
        <v>129.96</v>
      </c>
      <c r="D135" s="286">
        <v>132.22999999999999</v>
      </c>
      <c r="E135" s="285">
        <v>134.16</v>
      </c>
      <c r="F135" s="286">
        <v>137.9</v>
      </c>
      <c r="G135" s="287">
        <v>145.5</v>
      </c>
      <c r="H135" s="287">
        <v>151.22999999999999</v>
      </c>
      <c r="I135" s="286">
        <v>159.29</v>
      </c>
      <c r="J135" s="611"/>
      <c r="K135" s="611"/>
      <c r="L135" s="611"/>
      <c r="M135" s="611"/>
      <c r="N135" s="611"/>
      <c r="O135" s="615"/>
      <c r="P135" s="552"/>
      <c r="Q135" s="552"/>
      <c r="R135" s="552"/>
      <c r="S135" s="552"/>
      <c r="T135" s="552"/>
      <c r="U135" s="552"/>
    </row>
    <row r="136" spans="1:21" hidden="1">
      <c r="A136" s="381"/>
      <c r="B136" s="608">
        <f t="shared" si="18"/>
        <v>33</v>
      </c>
      <c r="C136" s="285">
        <v>131</v>
      </c>
      <c r="D136" s="286">
        <v>133.94</v>
      </c>
      <c r="E136" s="285">
        <v>135.79</v>
      </c>
      <c r="F136" s="286">
        <v>139.95000000000002</v>
      </c>
      <c r="G136" s="287">
        <v>147.43</v>
      </c>
      <c r="H136" s="287">
        <v>153.33000000000001</v>
      </c>
      <c r="I136" s="286">
        <v>161.69</v>
      </c>
      <c r="J136" s="611"/>
      <c r="K136" s="611"/>
      <c r="L136" s="611"/>
      <c r="M136" s="611"/>
      <c r="N136" s="611"/>
      <c r="O136" s="615"/>
      <c r="P136" s="552"/>
      <c r="Q136" s="552"/>
      <c r="R136" s="552"/>
      <c r="S136" s="552"/>
      <c r="T136" s="552"/>
      <c r="U136" s="552"/>
    </row>
    <row r="137" spans="1:21" hidden="1">
      <c r="A137" s="381"/>
      <c r="B137" s="608">
        <f t="shared" si="18"/>
        <v>34</v>
      </c>
      <c r="C137" s="285">
        <v>133.28</v>
      </c>
      <c r="D137" s="286">
        <v>136.43</v>
      </c>
      <c r="E137" s="285">
        <v>138.43</v>
      </c>
      <c r="F137" s="286">
        <v>142.64000000000001</v>
      </c>
      <c r="G137" s="287">
        <v>150.22999999999999</v>
      </c>
      <c r="H137" s="287">
        <v>156.38</v>
      </c>
      <c r="I137" s="286">
        <v>165.13</v>
      </c>
      <c r="J137" s="611"/>
      <c r="K137" s="611"/>
      <c r="L137" s="611"/>
      <c r="M137" s="611"/>
      <c r="N137" s="611"/>
      <c r="O137" s="615"/>
      <c r="P137" s="552"/>
      <c r="Q137" s="552"/>
      <c r="R137" s="552"/>
      <c r="S137" s="552"/>
      <c r="T137" s="552"/>
      <c r="U137" s="552"/>
    </row>
    <row r="138" spans="1:21" hidden="1">
      <c r="A138" s="381"/>
      <c r="B138" s="608">
        <f t="shared" si="18"/>
        <v>35</v>
      </c>
      <c r="C138" s="285">
        <v>135.97999999999999</v>
      </c>
      <c r="D138" s="286">
        <v>139.30000000000001</v>
      </c>
      <c r="E138" s="285">
        <v>141.36000000000001</v>
      </c>
      <c r="F138" s="286">
        <v>145.72999999999999</v>
      </c>
      <c r="G138" s="287">
        <v>153.63</v>
      </c>
      <c r="H138" s="287">
        <v>159.76</v>
      </c>
      <c r="I138" s="286">
        <v>168.71</v>
      </c>
      <c r="J138" s="611"/>
      <c r="K138" s="611"/>
      <c r="L138" s="611"/>
      <c r="M138" s="611"/>
      <c r="N138" s="611"/>
      <c r="O138" s="615"/>
      <c r="P138" s="552"/>
      <c r="Q138" s="552"/>
      <c r="R138" s="552"/>
      <c r="S138" s="552"/>
      <c r="T138" s="552"/>
      <c r="U138" s="552"/>
    </row>
    <row r="139" spans="1:21" hidden="1">
      <c r="A139" s="381"/>
      <c r="B139" s="608">
        <f t="shared" si="18"/>
        <v>36</v>
      </c>
      <c r="C139" s="285">
        <v>136.47999999999999</v>
      </c>
      <c r="D139" s="286">
        <v>139.80000000000001</v>
      </c>
      <c r="E139" s="285">
        <v>141.86000000000001</v>
      </c>
      <c r="F139" s="286">
        <v>146.22999999999999</v>
      </c>
      <c r="G139" s="287">
        <v>154.13</v>
      </c>
      <c r="H139" s="287">
        <v>160.26</v>
      </c>
      <c r="I139" s="286">
        <v>169.21</v>
      </c>
      <c r="J139" s="611"/>
      <c r="K139" s="611"/>
      <c r="L139" s="611"/>
      <c r="M139" s="611"/>
      <c r="N139" s="611"/>
      <c r="O139" s="615"/>
      <c r="P139" s="552"/>
      <c r="Q139" s="552"/>
      <c r="R139" s="552"/>
      <c r="S139" s="552"/>
      <c r="T139" s="552"/>
      <c r="U139" s="552"/>
    </row>
    <row r="140" spans="1:21" hidden="1">
      <c r="A140" s="381"/>
      <c r="B140" s="608">
        <f t="shared" si="18"/>
        <v>37</v>
      </c>
      <c r="C140" s="285">
        <v>140.97</v>
      </c>
      <c r="D140" s="286">
        <v>144.32</v>
      </c>
      <c r="E140" s="285">
        <v>146.45000000000002</v>
      </c>
      <c r="F140" s="286">
        <v>150.75</v>
      </c>
      <c r="G140" s="287">
        <v>158.35</v>
      </c>
      <c r="H140" s="287">
        <v>164.27</v>
      </c>
      <c r="I140" s="286">
        <v>172.34</v>
      </c>
      <c r="J140" s="611"/>
      <c r="K140" s="611"/>
      <c r="L140" s="611"/>
      <c r="M140" s="611"/>
      <c r="N140" s="611"/>
      <c r="O140" s="615"/>
      <c r="P140" s="552"/>
      <c r="Q140" s="552"/>
      <c r="R140" s="552"/>
      <c r="S140" s="552"/>
      <c r="T140" s="552"/>
      <c r="U140" s="552"/>
    </row>
    <row r="141" spans="1:21" hidden="1">
      <c r="A141" s="381"/>
      <c r="B141" s="608">
        <f t="shared" si="18"/>
        <v>38</v>
      </c>
      <c r="C141" s="285">
        <v>143.62</v>
      </c>
      <c r="D141" s="286">
        <v>147.07</v>
      </c>
      <c r="E141" s="285">
        <v>149.24</v>
      </c>
      <c r="F141" s="286">
        <v>153.28</v>
      </c>
      <c r="G141" s="287">
        <v>161.22999999999999</v>
      </c>
      <c r="H141" s="287">
        <v>166.98</v>
      </c>
      <c r="I141" s="286">
        <v>175.05</v>
      </c>
      <c r="J141" s="611"/>
      <c r="K141" s="611"/>
      <c r="L141" s="611"/>
      <c r="M141" s="611"/>
      <c r="N141" s="611"/>
      <c r="O141" s="615"/>
      <c r="P141" s="552"/>
      <c r="Q141" s="552"/>
      <c r="R141" s="552"/>
      <c r="S141" s="552"/>
      <c r="T141" s="552"/>
      <c r="U141" s="552"/>
    </row>
    <row r="142" spans="1:21" hidden="1">
      <c r="A142" s="381"/>
      <c r="B142" s="608">
        <f t="shared" si="18"/>
        <v>39</v>
      </c>
      <c r="C142" s="285">
        <v>146.16</v>
      </c>
      <c r="D142" s="286">
        <v>149.54</v>
      </c>
      <c r="E142" s="285">
        <v>151.56</v>
      </c>
      <c r="F142" s="286">
        <v>155.86000000000001</v>
      </c>
      <c r="G142" s="287">
        <v>163.6</v>
      </c>
      <c r="H142" s="287">
        <v>169.46</v>
      </c>
      <c r="I142" s="286">
        <v>177.52</v>
      </c>
      <c r="J142" s="611"/>
      <c r="K142" s="611"/>
      <c r="L142" s="611"/>
      <c r="M142" s="611"/>
      <c r="N142" s="611"/>
      <c r="O142" s="615"/>
      <c r="P142" s="552"/>
      <c r="Q142" s="552"/>
      <c r="R142" s="552"/>
      <c r="S142" s="552"/>
      <c r="T142" s="552"/>
      <c r="U142" s="552"/>
    </row>
    <row r="143" spans="1:21" hidden="1">
      <c r="A143" s="381"/>
      <c r="B143" s="608">
        <f t="shared" si="18"/>
        <v>40</v>
      </c>
      <c r="C143" s="285">
        <v>148.22999999999999</v>
      </c>
      <c r="D143" s="286">
        <v>151.39000000000001</v>
      </c>
      <c r="E143" s="285">
        <v>153.56</v>
      </c>
      <c r="F143" s="286">
        <v>157.81</v>
      </c>
      <c r="G143" s="287">
        <v>165.61</v>
      </c>
      <c r="H143" s="287">
        <v>171.3</v>
      </c>
      <c r="I143" s="286">
        <v>179.59</v>
      </c>
      <c r="J143" s="611"/>
      <c r="K143" s="611"/>
      <c r="L143" s="611"/>
      <c r="M143" s="611"/>
      <c r="N143" s="611"/>
      <c r="O143" s="615"/>
      <c r="P143" s="552"/>
      <c r="Q143" s="552"/>
      <c r="R143" s="552"/>
      <c r="S143" s="552"/>
      <c r="T143" s="552"/>
      <c r="U143" s="552"/>
    </row>
    <row r="144" spans="1:21" hidden="1">
      <c r="A144" s="381"/>
      <c r="B144" s="608">
        <f t="shared" si="18"/>
        <v>41</v>
      </c>
      <c r="C144" s="285">
        <v>150.87</v>
      </c>
      <c r="D144" s="286">
        <v>154.15</v>
      </c>
      <c r="E144" s="285">
        <v>156.26</v>
      </c>
      <c r="F144" s="286">
        <v>160.39000000000001</v>
      </c>
      <c r="G144" s="287">
        <v>168.25</v>
      </c>
      <c r="H144" s="287">
        <v>174.24</v>
      </c>
      <c r="I144" s="286">
        <v>182.23</v>
      </c>
      <c r="J144" s="611"/>
      <c r="K144" s="611"/>
      <c r="L144" s="611"/>
      <c r="M144" s="611"/>
      <c r="N144" s="611"/>
      <c r="O144" s="615"/>
      <c r="P144" s="552"/>
      <c r="Q144" s="552"/>
      <c r="R144" s="552"/>
      <c r="S144" s="552"/>
      <c r="T144" s="552"/>
      <c r="U144" s="552"/>
    </row>
    <row r="145" spans="1:21" hidden="1">
      <c r="A145" s="381"/>
      <c r="B145" s="608">
        <f t="shared" si="18"/>
        <v>42</v>
      </c>
      <c r="C145" s="285">
        <v>153.80000000000001</v>
      </c>
      <c r="D145" s="286">
        <v>157.26</v>
      </c>
      <c r="E145" s="285">
        <v>159.30000000000001</v>
      </c>
      <c r="F145" s="286">
        <v>163.56</v>
      </c>
      <c r="G145" s="287">
        <v>171.24</v>
      </c>
      <c r="H145" s="287">
        <v>177.17000000000002</v>
      </c>
      <c r="I145" s="286">
        <v>185.28</v>
      </c>
      <c r="J145" s="611"/>
      <c r="K145" s="611"/>
      <c r="L145" s="611"/>
      <c r="M145" s="611"/>
      <c r="N145" s="611"/>
      <c r="O145" s="615"/>
      <c r="P145" s="552"/>
      <c r="Q145" s="552"/>
      <c r="R145" s="552"/>
      <c r="S145" s="552"/>
      <c r="T145" s="552"/>
      <c r="U145" s="552"/>
    </row>
    <row r="146" spans="1:21" hidden="1">
      <c r="A146" s="381"/>
      <c r="B146" s="608">
        <f t="shared" si="18"/>
        <v>43</v>
      </c>
      <c r="C146" s="285">
        <v>155.99</v>
      </c>
      <c r="D146" s="286">
        <v>159.44</v>
      </c>
      <c r="E146" s="285">
        <v>161.6</v>
      </c>
      <c r="F146" s="286">
        <v>165.75</v>
      </c>
      <c r="G146" s="287">
        <v>173.72</v>
      </c>
      <c r="H146" s="287">
        <v>179.42000000000002</v>
      </c>
      <c r="I146" s="286">
        <v>187.87</v>
      </c>
      <c r="J146" s="611"/>
      <c r="K146" s="611"/>
      <c r="L146" s="611"/>
      <c r="M146" s="611"/>
      <c r="N146" s="611"/>
      <c r="O146" s="615"/>
      <c r="P146" s="552"/>
      <c r="Q146" s="552"/>
      <c r="R146" s="552"/>
      <c r="S146" s="552"/>
      <c r="T146" s="552"/>
      <c r="U146" s="552"/>
    </row>
    <row r="147" spans="1:21" hidden="1">
      <c r="A147" s="381"/>
      <c r="B147" s="608">
        <f t="shared" si="18"/>
        <v>44</v>
      </c>
      <c r="C147" s="285">
        <v>158</v>
      </c>
      <c r="D147" s="286">
        <v>160.36000000000001</v>
      </c>
      <c r="E147" s="285">
        <v>162.52000000000001</v>
      </c>
      <c r="F147" s="286">
        <v>166.77</v>
      </c>
      <c r="G147" s="287">
        <v>174.76</v>
      </c>
      <c r="H147" s="287">
        <v>180.5</v>
      </c>
      <c r="I147" s="286">
        <v>188.72</v>
      </c>
      <c r="J147" s="611"/>
      <c r="K147" s="611"/>
      <c r="L147" s="611"/>
      <c r="M147" s="611"/>
      <c r="N147" s="611"/>
      <c r="O147" s="615"/>
      <c r="P147" s="552"/>
      <c r="Q147" s="552"/>
      <c r="R147" s="552"/>
      <c r="S147" s="552"/>
      <c r="T147" s="552"/>
      <c r="U147" s="552"/>
    </row>
    <row r="148" spans="1:21" hidden="1">
      <c r="A148" s="381"/>
      <c r="B148" s="608">
        <f t="shared" si="18"/>
        <v>45</v>
      </c>
      <c r="C148" s="285">
        <v>158.53</v>
      </c>
      <c r="D148" s="286">
        <v>161.63</v>
      </c>
      <c r="E148" s="285">
        <v>163.79</v>
      </c>
      <c r="F148" s="286">
        <v>168.09</v>
      </c>
      <c r="G148" s="287">
        <v>175.9</v>
      </c>
      <c r="H148" s="287">
        <v>181.76</v>
      </c>
      <c r="I148" s="286">
        <v>189.99</v>
      </c>
      <c r="J148" s="611"/>
      <c r="K148" s="611"/>
      <c r="L148" s="611"/>
      <c r="M148" s="611"/>
      <c r="N148" s="611"/>
      <c r="O148" s="615"/>
      <c r="P148" s="552"/>
      <c r="Q148" s="552"/>
      <c r="R148" s="552"/>
      <c r="S148" s="552"/>
      <c r="T148" s="552"/>
      <c r="U148" s="552"/>
    </row>
    <row r="149" spans="1:21" hidden="1">
      <c r="A149" s="381"/>
      <c r="B149" s="608">
        <f t="shared" si="18"/>
        <v>46</v>
      </c>
      <c r="C149" s="285">
        <v>160.08000000000001</v>
      </c>
      <c r="D149" s="286">
        <v>163.36000000000001</v>
      </c>
      <c r="E149" s="285">
        <v>165.56</v>
      </c>
      <c r="F149" s="286">
        <v>169.70000000000002</v>
      </c>
      <c r="G149" s="287">
        <v>177.64000000000001</v>
      </c>
      <c r="H149" s="287">
        <v>183.62</v>
      </c>
      <c r="I149" s="286">
        <v>191.79</v>
      </c>
      <c r="J149" s="611"/>
      <c r="K149" s="611"/>
      <c r="L149" s="611"/>
      <c r="M149" s="611"/>
      <c r="N149" s="611"/>
      <c r="O149" s="615"/>
      <c r="P149" s="552"/>
      <c r="Q149" s="552"/>
      <c r="R149" s="552"/>
      <c r="S149" s="552"/>
      <c r="T149" s="552"/>
      <c r="U149" s="552"/>
    </row>
    <row r="150" spans="1:21" hidden="1">
      <c r="A150" s="381"/>
      <c r="B150" s="608">
        <f t="shared" si="18"/>
        <v>47</v>
      </c>
      <c r="C150" s="285">
        <v>160.61000000000001</v>
      </c>
      <c r="D150" s="286">
        <v>163.89000000000001</v>
      </c>
      <c r="E150" s="285">
        <v>166.09</v>
      </c>
      <c r="F150" s="286">
        <v>170.23</v>
      </c>
      <c r="G150" s="287">
        <v>178.43</v>
      </c>
      <c r="H150" s="287">
        <v>184.20000000000002</v>
      </c>
      <c r="I150" s="286">
        <v>192.47</v>
      </c>
      <c r="J150" s="611"/>
      <c r="K150" s="611"/>
      <c r="L150" s="611"/>
      <c r="M150" s="611"/>
      <c r="N150" s="611"/>
      <c r="O150" s="615"/>
      <c r="P150" s="552"/>
      <c r="Q150" s="552"/>
      <c r="R150" s="552"/>
      <c r="S150" s="552"/>
      <c r="T150" s="552"/>
      <c r="U150" s="552"/>
    </row>
    <row r="151" spans="1:21" hidden="1">
      <c r="A151" s="381"/>
      <c r="B151" s="608">
        <f t="shared" si="18"/>
        <v>48</v>
      </c>
      <c r="C151" s="285">
        <v>162.72</v>
      </c>
      <c r="D151" s="286">
        <v>166.06</v>
      </c>
      <c r="E151" s="285">
        <v>168.21</v>
      </c>
      <c r="F151" s="286">
        <v>172.29</v>
      </c>
      <c r="G151" s="287">
        <v>180.04</v>
      </c>
      <c r="H151" s="287">
        <v>185.86</v>
      </c>
      <c r="I151" s="286">
        <v>194.02</v>
      </c>
      <c r="J151" s="611"/>
      <c r="K151" s="611"/>
      <c r="L151" s="611"/>
      <c r="M151" s="611"/>
      <c r="N151" s="611"/>
      <c r="O151" s="615"/>
      <c r="P151" s="552"/>
      <c r="Q151" s="552"/>
      <c r="R151" s="552"/>
      <c r="S151" s="552"/>
      <c r="T151" s="552"/>
      <c r="U151" s="552"/>
    </row>
    <row r="152" spans="1:21" hidden="1">
      <c r="A152" s="381"/>
      <c r="B152" s="608">
        <f t="shared" si="18"/>
        <v>49</v>
      </c>
      <c r="C152" s="285">
        <v>165.96</v>
      </c>
      <c r="D152" s="286">
        <v>169.12</v>
      </c>
      <c r="E152" s="285">
        <v>171.19</v>
      </c>
      <c r="F152" s="286">
        <v>175.5</v>
      </c>
      <c r="G152" s="287">
        <v>183.16</v>
      </c>
      <c r="H152" s="287">
        <v>189.03</v>
      </c>
      <c r="I152" s="286">
        <v>197.06</v>
      </c>
      <c r="J152" s="611"/>
      <c r="K152" s="611"/>
      <c r="L152" s="611"/>
      <c r="M152" s="611"/>
      <c r="N152" s="611"/>
      <c r="O152" s="615"/>
      <c r="P152" s="552"/>
      <c r="Q152" s="552"/>
      <c r="R152" s="552"/>
      <c r="S152" s="552"/>
      <c r="T152" s="552"/>
      <c r="U152" s="552"/>
    </row>
    <row r="153" spans="1:21" hidden="1">
      <c r="A153" s="381"/>
      <c r="B153" s="608">
        <f t="shared" si="18"/>
        <v>50</v>
      </c>
      <c r="C153" s="285">
        <v>168.38</v>
      </c>
      <c r="D153" s="286">
        <v>171.53</v>
      </c>
      <c r="E153" s="285">
        <v>173.73</v>
      </c>
      <c r="F153" s="286">
        <v>177.98</v>
      </c>
      <c r="G153" s="287">
        <v>185.69</v>
      </c>
      <c r="H153" s="287">
        <v>191.57</v>
      </c>
      <c r="I153" s="286">
        <v>199.65</v>
      </c>
      <c r="J153" s="611"/>
      <c r="K153" s="611"/>
      <c r="L153" s="611"/>
      <c r="M153" s="611"/>
      <c r="N153" s="611"/>
      <c r="O153" s="615"/>
      <c r="P153" s="552"/>
      <c r="Q153" s="552"/>
      <c r="R153" s="552"/>
      <c r="S153" s="552"/>
      <c r="T153" s="552"/>
      <c r="U153" s="552"/>
    </row>
    <row r="154" spans="1:21" hidden="1">
      <c r="A154" s="381"/>
      <c r="B154" s="608">
        <f t="shared" ref="B154:B178" si="19">+B153+2</f>
        <v>52</v>
      </c>
      <c r="C154" s="285">
        <v>172.63</v>
      </c>
      <c r="D154" s="286">
        <v>175.96</v>
      </c>
      <c r="E154" s="285">
        <v>178.49</v>
      </c>
      <c r="F154" s="286">
        <v>183.49</v>
      </c>
      <c r="G154" s="287">
        <v>191.22</v>
      </c>
      <c r="H154" s="287">
        <v>197.03</v>
      </c>
      <c r="I154" s="286">
        <v>205.06</v>
      </c>
      <c r="J154" s="611"/>
      <c r="K154" s="611"/>
      <c r="L154" s="611"/>
      <c r="M154" s="611"/>
      <c r="N154" s="611"/>
      <c r="O154" s="615"/>
      <c r="P154" s="552"/>
      <c r="Q154" s="552"/>
      <c r="R154" s="552"/>
      <c r="S154" s="552"/>
      <c r="T154" s="552"/>
      <c r="U154" s="552"/>
    </row>
    <row r="155" spans="1:21" hidden="1">
      <c r="A155" s="381"/>
      <c r="B155" s="608">
        <f t="shared" si="19"/>
        <v>54</v>
      </c>
      <c r="C155" s="285">
        <v>179.89000000000001</v>
      </c>
      <c r="D155" s="286">
        <v>183.27</v>
      </c>
      <c r="E155" s="285">
        <v>185.74</v>
      </c>
      <c r="F155" s="286">
        <v>190.66</v>
      </c>
      <c r="G155" s="287">
        <v>198.4</v>
      </c>
      <c r="H155" s="287">
        <v>204.22</v>
      </c>
      <c r="I155" s="286">
        <v>212.36</v>
      </c>
      <c r="J155" s="611"/>
      <c r="K155" s="611"/>
      <c r="L155" s="611"/>
      <c r="M155" s="611"/>
      <c r="N155" s="611"/>
      <c r="O155" s="615"/>
      <c r="P155" s="552"/>
      <c r="Q155" s="552"/>
      <c r="R155" s="552"/>
      <c r="S155" s="552"/>
      <c r="T155" s="552"/>
      <c r="U155" s="552"/>
    </row>
    <row r="156" spans="1:21" hidden="1">
      <c r="A156" s="381"/>
      <c r="B156" s="608">
        <f t="shared" si="19"/>
        <v>56</v>
      </c>
      <c r="C156" s="285">
        <v>187.88</v>
      </c>
      <c r="D156" s="286">
        <v>191.16</v>
      </c>
      <c r="E156" s="285">
        <v>193.72</v>
      </c>
      <c r="F156" s="286">
        <v>198.59</v>
      </c>
      <c r="G156" s="287">
        <v>206.47</v>
      </c>
      <c r="H156" s="287">
        <v>212.16</v>
      </c>
      <c r="I156" s="286">
        <v>220.23000000000002</v>
      </c>
      <c r="J156" s="611"/>
      <c r="K156" s="611"/>
      <c r="L156" s="611"/>
      <c r="M156" s="611"/>
      <c r="N156" s="611"/>
      <c r="O156" s="615"/>
      <c r="P156" s="552"/>
      <c r="Q156" s="552"/>
      <c r="R156" s="552"/>
      <c r="S156" s="552"/>
      <c r="T156" s="552"/>
      <c r="U156" s="552"/>
    </row>
    <row r="157" spans="1:21" hidden="1">
      <c r="A157" s="381"/>
      <c r="B157" s="608">
        <f t="shared" si="19"/>
        <v>58</v>
      </c>
      <c r="C157" s="285">
        <v>193</v>
      </c>
      <c r="D157" s="286">
        <v>196.28</v>
      </c>
      <c r="E157" s="285">
        <v>198.77</v>
      </c>
      <c r="F157" s="286">
        <v>203.76</v>
      </c>
      <c r="G157" s="287">
        <v>211.53</v>
      </c>
      <c r="H157" s="287">
        <v>217.22</v>
      </c>
      <c r="I157" s="286">
        <v>225.34</v>
      </c>
      <c r="J157" s="611"/>
      <c r="K157" s="611"/>
      <c r="L157" s="611"/>
      <c r="M157" s="611"/>
      <c r="N157" s="611"/>
      <c r="O157" s="615"/>
      <c r="P157" s="552"/>
      <c r="Q157" s="552"/>
      <c r="R157" s="552"/>
      <c r="S157" s="552"/>
      <c r="T157" s="552"/>
      <c r="U157" s="552"/>
    </row>
    <row r="158" spans="1:21" hidden="1">
      <c r="A158" s="381"/>
      <c r="B158" s="608">
        <f t="shared" si="19"/>
        <v>60</v>
      </c>
      <c r="C158" s="285">
        <v>198.23000000000002</v>
      </c>
      <c r="D158" s="286">
        <v>201.4</v>
      </c>
      <c r="E158" s="285">
        <v>203.94</v>
      </c>
      <c r="F158" s="286">
        <v>208.87</v>
      </c>
      <c r="G158" s="287">
        <v>216.72</v>
      </c>
      <c r="H158" s="287">
        <v>222.41</v>
      </c>
      <c r="I158" s="286">
        <v>230.42000000000002</v>
      </c>
      <c r="J158" s="611"/>
      <c r="K158" s="611"/>
      <c r="L158" s="611"/>
      <c r="M158" s="611"/>
      <c r="N158" s="611"/>
      <c r="O158" s="615"/>
      <c r="P158" s="552"/>
      <c r="Q158" s="552"/>
      <c r="R158" s="552"/>
      <c r="S158" s="552"/>
      <c r="T158" s="552"/>
      <c r="U158" s="552"/>
    </row>
    <row r="159" spans="1:21" hidden="1">
      <c r="A159" s="381"/>
      <c r="B159" s="608">
        <f t="shared" si="19"/>
        <v>62</v>
      </c>
      <c r="C159" s="285">
        <v>203.24</v>
      </c>
      <c r="D159" s="286">
        <v>206.57</v>
      </c>
      <c r="E159" s="285">
        <v>209</v>
      </c>
      <c r="F159" s="286">
        <v>213.94</v>
      </c>
      <c r="G159" s="287">
        <v>221.84</v>
      </c>
      <c r="H159" s="287">
        <v>227.54</v>
      </c>
      <c r="I159" s="286">
        <v>235.58</v>
      </c>
      <c r="J159" s="611"/>
      <c r="K159" s="611"/>
      <c r="L159" s="611"/>
      <c r="M159" s="611"/>
      <c r="N159" s="611"/>
      <c r="O159" s="615"/>
      <c r="P159" s="552"/>
      <c r="Q159" s="552"/>
      <c r="R159" s="552"/>
      <c r="S159" s="552"/>
      <c r="T159" s="552"/>
      <c r="U159" s="552"/>
    </row>
    <row r="160" spans="1:21" hidden="1">
      <c r="A160" s="381"/>
      <c r="B160" s="608">
        <f t="shared" si="19"/>
        <v>64</v>
      </c>
      <c r="C160" s="285">
        <v>207.27</v>
      </c>
      <c r="D160" s="286">
        <v>210.56</v>
      </c>
      <c r="E160" s="285">
        <v>213.53</v>
      </c>
      <c r="F160" s="286">
        <v>219.1</v>
      </c>
      <c r="G160" s="287">
        <v>227.82</v>
      </c>
      <c r="H160" s="287">
        <v>236.11</v>
      </c>
      <c r="I160" s="286">
        <v>243.24</v>
      </c>
      <c r="J160" s="611"/>
      <c r="K160" s="611"/>
      <c r="L160" s="611"/>
      <c r="M160" s="611"/>
      <c r="N160" s="611"/>
      <c r="O160" s="615"/>
      <c r="P160" s="552"/>
      <c r="Q160" s="552"/>
      <c r="R160" s="552"/>
      <c r="S160" s="552"/>
      <c r="T160" s="552"/>
      <c r="U160" s="552"/>
    </row>
    <row r="161" spans="1:21" hidden="1">
      <c r="A161" s="381"/>
      <c r="B161" s="608">
        <f t="shared" si="19"/>
        <v>66</v>
      </c>
      <c r="C161" s="285">
        <v>212.29</v>
      </c>
      <c r="D161" s="286">
        <v>215.62</v>
      </c>
      <c r="E161" s="285">
        <v>218.59</v>
      </c>
      <c r="F161" s="286">
        <v>224.27</v>
      </c>
      <c r="G161" s="287">
        <v>233.01</v>
      </c>
      <c r="H161" s="287">
        <v>241.23000000000002</v>
      </c>
      <c r="I161" s="286">
        <v>248.3</v>
      </c>
      <c r="J161" s="611"/>
      <c r="K161" s="611"/>
      <c r="L161" s="611"/>
      <c r="M161" s="611"/>
      <c r="N161" s="611"/>
      <c r="O161" s="615"/>
      <c r="P161" s="552"/>
      <c r="Q161" s="552"/>
      <c r="R161" s="552"/>
      <c r="S161" s="552"/>
      <c r="T161" s="552"/>
      <c r="U161" s="552"/>
    </row>
    <row r="162" spans="1:21" hidden="1">
      <c r="A162" s="381"/>
      <c r="B162" s="608">
        <f t="shared" si="19"/>
        <v>68</v>
      </c>
      <c r="C162" s="285">
        <v>217.47</v>
      </c>
      <c r="D162" s="286">
        <v>220.69</v>
      </c>
      <c r="E162" s="285">
        <v>223.65</v>
      </c>
      <c r="F162" s="286">
        <v>229.44</v>
      </c>
      <c r="G162" s="287">
        <v>238.13</v>
      </c>
      <c r="H162" s="287">
        <v>246.23000000000002</v>
      </c>
      <c r="I162" s="286">
        <v>253.42000000000002</v>
      </c>
      <c r="J162" s="611"/>
      <c r="K162" s="611"/>
      <c r="L162" s="611"/>
      <c r="M162" s="611"/>
      <c r="N162" s="611"/>
      <c r="O162" s="615"/>
      <c r="P162" s="552"/>
      <c r="Q162" s="552"/>
      <c r="R162" s="552"/>
      <c r="S162" s="552"/>
      <c r="T162" s="552"/>
      <c r="U162" s="552"/>
    </row>
    <row r="163" spans="1:21" hidden="1">
      <c r="A163" s="381"/>
      <c r="B163" s="608">
        <f t="shared" si="19"/>
        <v>70</v>
      </c>
      <c r="C163" s="285">
        <v>222.69</v>
      </c>
      <c r="D163" s="286">
        <v>225.92000000000002</v>
      </c>
      <c r="E163" s="285">
        <v>228.76</v>
      </c>
      <c r="F163" s="286">
        <v>234.5</v>
      </c>
      <c r="G163" s="287">
        <v>243.3</v>
      </c>
      <c r="H163" s="287">
        <v>251.41</v>
      </c>
      <c r="I163" s="286">
        <v>258.63</v>
      </c>
      <c r="J163" s="611"/>
      <c r="K163" s="611"/>
      <c r="L163" s="611"/>
      <c r="M163" s="611"/>
      <c r="N163" s="611"/>
      <c r="O163" s="615"/>
      <c r="P163" s="552"/>
      <c r="Q163" s="552"/>
      <c r="R163" s="552"/>
      <c r="S163" s="552"/>
      <c r="T163" s="552"/>
      <c r="U163" s="552"/>
    </row>
    <row r="164" spans="1:21" hidden="1">
      <c r="A164" s="381"/>
      <c r="B164" s="608">
        <f t="shared" si="19"/>
        <v>72</v>
      </c>
      <c r="C164" s="285">
        <v>227.76</v>
      </c>
      <c r="D164" s="286">
        <v>230.98000000000002</v>
      </c>
      <c r="E164" s="285">
        <v>233.86</v>
      </c>
      <c r="F164" s="286">
        <v>239.56</v>
      </c>
      <c r="G164" s="287">
        <v>248.3</v>
      </c>
      <c r="H164" s="287">
        <v>256.54000000000002</v>
      </c>
      <c r="I164" s="286">
        <v>263.76</v>
      </c>
      <c r="J164" s="611"/>
      <c r="K164" s="611"/>
      <c r="L164" s="611"/>
      <c r="M164" s="611"/>
      <c r="N164" s="611"/>
      <c r="O164" s="615"/>
      <c r="P164" s="552"/>
      <c r="Q164" s="552"/>
      <c r="R164" s="552"/>
      <c r="S164" s="552"/>
      <c r="T164" s="552"/>
      <c r="U164" s="552"/>
    </row>
    <row r="165" spans="1:21" hidden="1">
      <c r="A165" s="381"/>
      <c r="B165" s="608">
        <f t="shared" si="19"/>
        <v>74</v>
      </c>
      <c r="C165" s="285">
        <v>233.01</v>
      </c>
      <c r="D165" s="286">
        <v>236.22</v>
      </c>
      <c r="E165" s="285">
        <v>239.1</v>
      </c>
      <c r="F165" s="286">
        <v>244.73000000000002</v>
      </c>
      <c r="G165" s="287">
        <v>253.56</v>
      </c>
      <c r="H165" s="287">
        <v>261.72000000000003</v>
      </c>
      <c r="I165" s="286">
        <v>268.87</v>
      </c>
      <c r="J165" s="611"/>
      <c r="K165" s="611"/>
      <c r="L165" s="611"/>
      <c r="M165" s="611"/>
      <c r="N165" s="611"/>
      <c r="O165" s="615"/>
      <c r="P165" s="552"/>
      <c r="Q165" s="552"/>
      <c r="R165" s="552"/>
      <c r="S165" s="552"/>
      <c r="T165" s="552"/>
      <c r="U165" s="552"/>
    </row>
    <row r="166" spans="1:21" hidden="1">
      <c r="A166" s="381"/>
      <c r="B166" s="608">
        <f t="shared" si="19"/>
        <v>76</v>
      </c>
      <c r="C166" s="285">
        <v>236.39000000000001</v>
      </c>
      <c r="D166" s="286">
        <v>239.68</v>
      </c>
      <c r="E166" s="285">
        <v>242.61</v>
      </c>
      <c r="F166" s="286">
        <v>249.84</v>
      </c>
      <c r="G166" s="287">
        <v>258.68</v>
      </c>
      <c r="H166" s="287">
        <v>268.56</v>
      </c>
      <c r="I166" s="286">
        <v>274.86</v>
      </c>
      <c r="J166" s="611"/>
      <c r="K166" s="611"/>
      <c r="L166" s="611"/>
      <c r="M166" s="611"/>
      <c r="N166" s="611"/>
      <c r="O166" s="615"/>
      <c r="P166" s="552"/>
      <c r="Q166" s="552"/>
      <c r="R166" s="552"/>
      <c r="S166" s="552"/>
      <c r="T166" s="552"/>
      <c r="U166" s="552"/>
    </row>
    <row r="167" spans="1:21" hidden="1">
      <c r="A167" s="381"/>
      <c r="B167" s="608">
        <f t="shared" si="19"/>
        <v>78</v>
      </c>
      <c r="C167" s="285">
        <v>241.58</v>
      </c>
      <c r="D167" s="286">
        <v>245.02</v>
      </c>
      <c r="E167" s="285">
        <v>247.82</v>
      </c>
      <c r="F167" s="286">
        <v>255.36</v>
      </c>
      <c r="G167" s="287">
        <v>264.07</v>
      </c>
      <c r="H167" s="287">
        <v>274.03000000000003</v>
      </c>
      <c r="I167" s="286">
        <v>280.5</v>
      </c>
      <c r="J167" s="611"/>
      <c r="K167" s="611"/>
      <c r="L167" s="611"/>
      <c r="M167" s="611"/>
      <c r="N167" s="611"/>
      <c r="O167" s="615"/>
      <c r="P167" s="552"/>
      <c r="Q167" s="552"/>
      <c r="R167" s="552"/>
      <c r="S167" s="552"/>
      <c r="T167" s="552"/>
      <c r="U167" s="552"/>
    </row>
    <row r="168" spans="1:21" hidden="1">
      <c r="A168" s="381"/>
      <c r="B168" s="608">
        <f t="shared" si="19"/>
        <v>80</v>
      </c>
      <c r="C168" s="285">
        <v>242.72</v>
      </c>
      <c r="D168" s="286">
        <v>246.06</v>
      </c>
      <c r="E168" s="285">
        <v>248.85</v>
      </c>
      <c r="F168" s="286">
        <v>256.32</v>
      </c>
      <c r="G168" s="287">
        <v>265.17</v>
      </c>
      <c r="H168" s="287">
        <v>275.01</v>
      </c>
      <c r="I168" s="286">
        <v>281.36</v>
      </c>
      <c r="J168" s="611"/>
      <c r="K168" s="611"/>
      <c r="L168" s="611"/>
      <c r="M168" s="611"/>
      <c r="N168" s="611"/>
      <c r="O168" s="615"/>
      <c r="P168" s="552"/>
      <c r="Q168" s="552"/>
      <c r="R168" s="552"/>
      <c r="S168" s="552"/>
      <c r="T168" s="552"/>
      <c r="U168" s="552"/>
    </row>
    <row r="169" spans="1:21" hidden="1">
      <c r="A169" s="381"/>
      <c r="B169" s="608">
        <f t="shared" si="19"/>
        <v>82</v>
      </c>
      <c r="C169" s="285">
        <v>246.64000000000001</v>
      </c>
      <c r="D169" s="286">
        <v>249.97</v>
      </c>
      <c r="E169" s="285">
        <v>252.77</v>
      </c>
      <c r="F169" s="286">
        <v>260.12</v>
      </c>
      <c r="G169" s="287">
        <v>268.97000000000003</v>
      </c>
      <c r="H169" s="287">
        <v>278.88</v>
      </c>
      <c r="I169" s="286">
        <v>285.10000000000002</v>
      </c>
      <c r="J169" s="611"/>
      <c r="K169" s="611"/>
      <c r="L169" s="611"/>
      <c r="M169" s="611"/>
      <c r="N169" s="611"/>
      <c r="O169" s="615"/>
      <c r="P169" s="552"/>
      <c r="Q169" s="552"/>
      <c r="R169" s="552"/>
      <c r="S169" s="552"/>
      <c r="T169" s="552"/>
      <c r="U169" s="552"/>
    </row>
    <row r="170" spans="1:21" hidden="1">
      <c r="A170" s="381"/>
      <c r="B170" s="608">
        <f t="shared" si="19"/>
        <v>84</v>
      </c>
      <c r="C170" s="285">
        <v>251.76000000000002</v>
      </c>
      <c r="D170" s="286">
        <v>254.98000000000002</v>
      </c>
      <c r="E170" s="285">
        <v>257.82</v>
      </c>
      <c r="F170" s="286">
        <v>265.29000000000002</v>
      </c>
      <c r="G170" s="287">
        <v>273.92</v>
      </c>
      <c r="H170" s="287">
        <v>283.87</v>
      </c>
      <c r="I170" s="286">
        <v>290.15000000000003</v>
      </c>
      <c r="J170" s="611"/>
      <c r="K170" s="611"/>
      <c r="L170" s="611"/>
      <c r="M170" s="611"/>
      <c r="N170" s="611"/>
      <c r="O170" s="615"/>
      <c r="P170" s="552"/>
      <c r="Q170" s="552"/>
      <c r="R170" s="552"/>
      <c r="S170" s="552"/>
      <c r="T170" s="552"/>
      <c r="U170" s="552"/>
    </row>
    <row r="171" spans="1:21" hidden="1">
      <c r="A171" s="381"/>
      <c r="B171" s="608">
        <f t="shared" si="19"/>
        <v>86</v>
      </c>
      <c r="C171" s="285">
        <v>257</v>
      </c>
      <c r="D171" s="286">
        <v>260.34000000000003</v>
      </c>
      <c r="E171" s="285">
        <v>262.98</v>
      </c>
      <c r="F171" s="286">
        <v>270.33</v>
      </c>
      <c r="G171" s="287">
        <v>279.22000000000003</v>
      </c>
      <c r="H171" s="287">
        <v>289</v>
      </c>
      <c r="I171" s="286">
        <v>295.33</v>
      </c>
      <c r="J171" s="611"/>
      <c r="K171" s="611"/>
      <c r="L171" s="611"/>
      <c r="M171" s="611"/>
      <c r="N171" s="611"/>
      <c r="O171" s="615"/>
      <c r="P171" s="552"/>
      <c r="Q171" s="552"/>
      <c r="R171" s="552"/>
      <c r="S171" s="552"/>
      <c r="T171" s="552"/>
      <c r="U171" s="552"/>
    </row>
    <row r="172" spans="1:21" hidden="1">
      <c r="A172" s="381"/>
      <c r="B172" s="608">
        <f t="shared" si="19"/>
        <v>88</v>
      </c>
      <c r="C172" s="285">
        <v>262.12</v>
      </c>
      <c r="D172" s="286">
        <v>265.34000000000003</v>
      </c>
      <c r="E172" s="285">
        <v>268.23</v>
      </c>
      <c r="F172" s="286">
        <v>275.57</v>
      </c>
      <c r="G172" s="287">
        <v>284.17</v>
      </c>
      <c r="H172" s="287">
        <v>294.23</v>
      </c>
      <c r="I172" s="286">
        <v>300.51</v>
      </c>
      <c r="J172" s="611"/>
      <c r="K172" s="611"/>
      <c r="L172" s="611"/>
      <c r="M172" s="611"/>
      <c r="N172" s="611"/>
      <c r="O172" s="615"/>
      <c r="P172" s="552"/>
      <c r="Q172" s="552"/>
      <c r="R172" s="552"/>
      <c r="S172" s="552"/>
      <c r="T172" s="552"/>
      <c r="U172" s="552"/>
    </row>
    <row r="173" spans="1:21" hidden="1">
      <c r="A173" s="381"/>
      <c r="B173" s="608">
        <f t="shared" si="19"/>
        <v>90</v>
      </c>
      <c r="C173" s="285">
        <v>267.29000000000002</v>
      </c>
      <c r="D173" s="286">
        <v>270.75</v>
      </c>
      <c r="E173" s="285">
        <v>273.39</v>
      </c>
      <c r="F173" s="286">
        <v>280.74</v>
      </c>
      <c r="G173" s="287">
        <v>289.45</v>
      </c>
      <c r="H173" s="287">
        <v>299.7</v>
      </c>
      <c r="I173" s="286">
        <v>305.5</v>
      </c>
      <c r="J173" s="611"/>
      <c r="K173" s="611"/>
      <c r="L173" s="611"/>
      <c r="M173" s="611"/>
      <c r="N173" s="611"/>
      <c r="O173" s="615"/>
      <c r="P173" s="552"/>
      <c r="Q173" s="552"/>
      <c r="R173" s="552"/>
      <c r="S173" s="552"/>
      <c r="T173" s="552"/>
      <c r="U173" s="552"/>
    </row>
    <row r="174" spans="1:21" hidden="1">
      <c r="A174" s="381"/>
      <c r="B174" s="608">
        <f t="shared" si="19"/>
        <v>92</v>
      </c>
      <c r="C174" s="285">
        <v>273.01</v>
      </c>
      <c r="D174" s="286">
        <v>276.22000000000003</v>
      </c>
      <c r="E174" s="285">
        <v>278.89</v>
      </c>
      <c r="F174" s="286">
        <v>285.85000000000002</v>
      </c>
      <c r="G174" s="287">
        <v>294.40000000000003</v>
      </c>
      <c r="H174" s="287">
        <v>304.60000000000002</v>
      </c>
      <c r="I174" s="286">
        <v>310.63</v>
      </c>
      <c r="J174" s="611"/>
      <c r="K174" s="611"/>
      <c r="L174" s="611"/>
      <c r="M174" s="611"/>
      <c r="N174" s="611"/>
      <c r="O174" s="615"/>
      <c r="P174" s="552"/>
      <c r="Q174" s="552"/>
      <c r="R174" s="552"/>
      <c r="S174" s="552"/>
      <c r="T174" s="552"/>
      <c r="U174" s="552"/>
    </row>
    <row r="175" spans="1:21" hidden="1">
      <c r="A175" s="381"/>
      <c r="B175" s="608">
        <f t="shared" si="19"/>
        <v>94</v>
      </c>
      <c r="C175" s="285">
        <v>278.75</v>
      </c>
      <c r="D175" s="286">
        <v>281.69</v>
      </c>
      <c r="E175" s="285">
        <v>284.54000000000002</v>
      </c>
      <c r="F175" s="286">
        <v>291.02</v>
      </c>
      <c r="G175" s="287">
        <v>299.35000000000002</v>
      </c>
      <c r="H175" s="287">
        <v>309.54000000000002</v>
      </c>
      <c r="I175" s="286">
        <v>315.62</v>
      </c>
      <c r="J175" s="611"/>
      <c r="K175" s="611"/>
      <c r="L175" s="611"/>
      <c r="M175" s="611"/>
      <c r="N175" s="611"/>
      <c r="O175" s="615"/>
      <c r="P175" s="552"/>
      <c r="Q175" s="552"/>
      <c r="R175" s="552"/>
      <c r="S175" s="552"/>
      <c r="T175" s="552"/>
      <c r="U175" s="552"/>
    </row>
    <row r="176" spans="1:21" hidden="1">
      <c r="A176" s="381"/>
      <c r="B176" s="608">
        <f t="shared" si="19"/>
        <v>96</v>
      </c>
      <c r="C176" s="285">
        <v>284.10000000000002</v>
      </c>
      <c r="D176" s="286">
        <v>287.04000000000002</v>
      </c>
      <c r="E176" s="285">
        <v>289.98</v>
      </c>
      <c r="F176" s="286">
        <v>296.14</v>
      </c>
      <c r="G176" s="287">
        <v>304.25</v>
      </c>
      <c r="H176" s="287">
        <v>314.32</v>
      </c>
      <c r="I176" s="286">
        <v>320.51</v>
      </c>
      <c r="J176" s="611"/>
      <c r="K176" s="611"/>
      <c r="L176" s="611"/>
      <c r="M176" s="611"/>
      <c r="N176" s="611"/>
      <c r="O176" s="615"/>
      <c r="P176" s="552"/>
      <c r="Q176" s="552"/>
      <c r="R176" s="552"/>
      <c r="S176" s="552"/>
      <c r="T176" s="552"/>
      <c r="U176" s="552"/>
    </row>
    <row r="177" spans="1:21" hidden="1">
      <c r="A177" s="381"/>
      <c r="B177" s="608">
        <f t="shared" si="19"/>
        <v>98</v>
      </c>
      <c r="C177" s="285">
        <v>289</v>
      </c>
      <c r="D177" s="286">
        <v>291.35000000000002</v>
      </c>
      <c r="E177" s="285">
        <v>294.58</v>
      </c>
      <c r="F177" s="286">
        <v>300.33</v>
      </c>
      <c r="G177" s="287">
        <v>308.33</v>
      </c>
      <c r="H177" s="287">
        <v>318.64</v>
      </c>
      <c r="I177" s="286">
        <v>324.89</v>
      </c>
      <c r="J177" s="611"/>
      <c r="K177" s="611"/>
      <c r="L177" s="611"/>
      <c r="M177" s="611"/>
      <c r="N177" s="611"/>
      <c r="O177" s="615"/>
      <c r="P177" s="552"/>
      <c r="Q177" s="552"/>
      <c r="R177" s="552"/>
      <c r="S177" s="552"/>
      <c r="T177" s="552"/>
      <c r="U177" s="552"/>
    </row>
    <row r="178" spans="1:21" hidden="1">
      <c r="A178" s="381"/>
      <c r="B178" s="608">
        <f t="shared" si="19"/>
        <v>100</v>
      </c>
      <c r="C178" s="285">
        <v>293.95</v>
      </c>
      <c r="D178" s="286">
        <v>295.73</v>
      </c>
      <c r="E178" s="285">
        <v>299.34000000000003</v>
      </c>
      <c r="F178" s="286">
        <v>304.63</v>
      </c>
      <c r="G178" s="287">
        <v>312.70999999999998</v>
      </c>
      <c r="H178" s="287">
        <v>323.01</v>
      </c>
      <c r="I178" s="286">
        <v>329.42</v>
      </c>
      <c r="J178" s="611"/>
      <c r="K178" s="611"/>
      <c r="L178" s="611"/>
      <c r="M178" s="611"/>
      <c r="N178" s="611"/>
      <c r="O178" s="615"/>
      <c r="P178" s="552"/>
      <c r="Q178" s="552"/>
      <c r="R178" s="552"/>
      <c r="S178" s="552"/>
      <c r="T178" s="552"/>
      <c r="U178" s="552"/>
    </row>
    <row r="179" spans="1:21" hidden="1">
      <c r="A179" s="381"/>
      <c r="B179" s="608">
        <f t="shared" ref="B179:B188" si="20">+B178+5</f>
        <v>105</v>
      </c>
      <c r="C179" s="285">
        <v>295.05</v>
      </c>
      <c r="D179" s="286">
        <v>296.87</v>
      </c>
      <c r="E179" s="285">
        <v>300.04000000000002</v>
      </c>
      <c r="F179" s="286">
        <v>305.16000000000003</v>
      </c>
      <c r="G179" s="287">
        <v>313.69</v>
      </c>
      <c r="H179" s="287">
        <v>323.82</v>
      </c>
      <c r="I179" s="286">
        <v>329.95</v>
      </c>
      <c r="J179" s="611"/>
      <c r="K179" s="611"/>
      <c r="L179" s="611"/>
      <c r="M179" s="611"/>
      <c r="N179" s="611"/>
      <c r="O179" s="615"/>
      <c r="P179" s="552"/>
      <c r="Q179" s="552"/>
      <c r="R179" s="552"/>
      <c r="S179" s="552"/>
      <c r="T179" s="552"/>
      <c r="U179" s="552"/>
    </row>
    <row r="180" spans="1:21" hidden="1">
      <c r="A180" s="381"/>
      <c r="B180" s="608">
        <f t="shared" si="20"/>
        <v>110</v>
      </c>
      <c r="C180" s="285">
        <v>304.66000000000003</v>
      </c>
      <c r="D180" s="286">
        <v>306.26</v>
      </c>
      <c r="E180" s="285">
        <v>308.31</v>
      </c>
      <c r="F180" s="286">
        <v>312.97000000000003</v>
      </c>
      <c r="G180" s="287">
        <v>320.48</v>
      </c>
      <c r="H180" s="287">
        <v>330.49</v>
      </c>
      <c r="I180" s="286">
        <v>336.72</v>
      </c>
      <c r="J180" s="611"/>
      <c r="K180" s="611"/>
      <c r="L180" s="611"/>
      <c r="M180" s="611"/>
      <c r="N180" s="611"/>
      <c r="O180" s="615"/>
      <c r="P180" s="552"/>
      <c r="Q180" s="552"/>
      <c r="R180" s="552"/>
      <c r="S180" s="552"/>
      <c r="T180" s="552"/>
      <c r="U180" s="552"/>
    </row>
    <row r="181" spans="1:21" hidden="1">
      <c r="A181" s="381"/>
      <c r="B181" s="608">
        <f t="shared" si="20"/>
        <v>115</v>
      </c>
      <c r="C181" s="285">
        <v>315.59000000000003</v>
      </c>
      <c r="D181" s="286">
        <v>317.72000000000003</v>
      </c>
      <c r="E181" s="285">
        <v>319.98</v>
      </c>
      <c r="F181" s="286">
        <v>324.23</v>
      </c>
      <c r="G181" s="287">
        <v>331.93</v>
      </c>
      <c r="H181" s="287">
        <v>342.24</v>
      </c>
      <c r="I181" s="286">
        <v>348.58</v>
      </c>
      <c r="J181" s="611"/>
      <c r="K181" s="611"/>
      <c r="L181" s="611"/>
      <c r="M181" s="611"/>
      <c r="N181" s="611"/>
      <c r="O181" s="615"/>
      <c r="P181" s="552"/>
      <c r="Q181" s="552"/>
      <c r="R181" s="552"/>
      <c r="S181" s="552"/>
      <c r="T181" s="552"/>
      <c r="U181" s="552"/>
    </row>
    <row r="182" spans="1:21" hidden="1">
      <c r="A182" s="381"/>
      <c r="B182" s="608">
        <f t="shared" si="20"/>
        <v>120</v>
      </c>
      <c r="C182" s="285">
        <v>328.65000000000003</v>
      </c>
      <c r="D182" s="286">
        <v>330.33</v>
      </c>
      <c r="E182" s="285">
        <v>332.95</v>
      </c>
      <c r="F182" s="286">
        <v>336.92</v>
      </c>
      <c r="G182" s="287">
        <v>344.87</v>
      </c>
      <c r="H182" s="287">
        <v>355.58</v>
      </c>
      <c r="I182" s="286">
        <v>362.09000000000003</v>
      </c>
      <c r="J182" s="611"/>
      <c r="K182" s="611"/>
      <c r="L182" s="611"/>
      <c r="M182" s="611"/>
      <c r="N182" s="611"/>
      <c r="O182" s="615"/>
      <c r="P182" s="552"/>
      <c r="Q182" s="552"/>
      <c r="R182" s="552"/>
      <c r="S182" s="552"/>
      <c r="T182" s="552"/>
      <c r="U182" s="552"/>
    </row>
    <row r="183" spans="1:21" hidden="1">
      <c r="A183" s="381"/>
      <c r="B183" s="608">
        <f t="shared" si="20"/>
        <v>125</v>
      </c>
      <c r="C183" s="285">
        <v>333.2</v>
      </c>
      <c r="D183" s="286">
        <v>335.1</v>
      </c>
      <c r="E183" s="285">
        <v>337.72</v>
      </c>
      <c r="F183" s="286">
        <v>341.17</v>
      </c>
      <c r="G183" s="287">
        <v>349.25</v>
      </c>
      <c r="H183" s="287">
        <v>359.73</v>
      </c>
      <c r="I183" s="286">
        <v>366.16</v>
      </c>
      <c r="J183" s="611"/>
      <c r="K183" s="611"/>
      <c r="L183" s="611"/>
      <c r="M183" s="611"/>
      <c r="N183" s="611"/>
      <c r="O183" s="615"/>
      <c r="P183" s="552"/>
      <c r="Q183" s="552"/>
      <c r="R183" s="552"/>
      <c r="S183" s="552"/>
      <c r="T183" s="552"/>
      <c r="U183" s="552"/>
    </row>
    <row r="184" spans="1:21" hidden="1">
      <c r="A184" s="381"/>
      <c r="B184" s="608">
        <f t="shared" si="20"/>
        <v>130</v>
      </c>
      <c r="C184" s="285">
        <v>345.12</v>
      </c>
      <c r="D184" s="286">
        <v>347.47</v>
      </c>
      <c r="E184" s="285">
        <v>350.06</v>
      </c>
      <c r="F184" s="286">
        <v>353.24</v>
      </c>
      <c r="G184" s="287">
        <v>361.35</v>
      </c>
      <c r="H184" s="287">
        <v>371.93</v>
      </c>
      <c r="I184" s="286">
        <v>378.53000000000003</v>
      </c>
      <c r="J184" s="611"/>
      <c r="K184" s="611"/>
      <c r="L184" s="611"/>
      <c r="M184" s="611"/>
      <c r="N184" s="611"/>
      <c r="O184" s="615"/>
      <c r="P184" s="552"/>
      <c r="Q184" s="552"/>
      <c r="R184" s="552"/>
      <c r="S184" s="552"/>
      <c r="T184" s="552"/>
      <c r="U184" s="552"/>
    </row>
    <row r="185" spans="1:21" hidden="1">
      <c r="A185" s="381"/>
      <c r="B185" s="608">
        <f t="shared" si="20"/>
        <v>135</v>
      </c>
      <c r="C185" s="285">
        <v>356.97</v>
      </c>
      <c r="D185" s="286">
        <v>359.79</v>
      </c>
      <c r="E185" s="285">
        <v>362.59000000000003</v>
      </c>
      <c r="F185" s="286">
        <v>365.18</v>
      </c>
      <c r="G185" s="287">
        <v>373.37</v>
      </c>
      <c r="H185" s="287">
        <v>383.79</v>
      </c>
      <c r="I185" s="286">
        <v>390.78000000000003</v>
      </c>
      <c r="J185" s="611"/>
      <c r="K185" s="611"/>
      <c r="L185" s="611"/>
      <c r="M185" s="611"/>
      <c r="N185" s="611"/>
      <c r="O185" s="615"/>
      <c r="P185" s="552"/>
      <c r="Q185" s="552"/>
      <c r="R185" s="552"/>
      <c r="S185" s="552"/>
      <c r="T185" s="552"/>
      <c r="U185" s="552"/>
    </row>
    <row r="186" spans="1:21" hidden="1">
      <c r="A186" s="381"/>
      <c r="B186" s="608">
        <f t="shared" si="20"/>
        <v>140</v>
      </c>
      <c r="C186" s="285">
        <v>360.14</v>
      </c>
      <c r="D186" s="286">
        <v>363.06</v>
      </c>
      <c r="E186" s="285">
        <v>365.75</v>
      </c>
      <c r="F186" s="286">
        <v>367.76</v>
      </c>
      <c r="G186" s="287">
        <v>375.84000000000003</v>
      </c>
      <c r="H186" s="287">
        <v>385.91</v>
      </c>
      <c r="I186" s="286">
        <v>392.73</v>
      </c>
      <c r="J186" s="611"/>
      <c r="K186" s="611"/>
      <c r="L186" s="611"/>
      <c r="M186" s="611"/>
      <c r="N186" s="611"/>
      <c r="O186" s="615"/>
      <c r="P186" s="552"/>
      <c r="Q186" s="552"/>
      <c r="R186" s="552"/>
      <c r="S186" s="552"/>
      <c r="T186" s="552"/>
      <c r="U186" s="552"/>
    </row>
    <row r="187" spans="1:21" hidden="1">
      <c r="A187" s="381"/>
      <c r="B187" s="608">
        <f t="shared" si="20"/>
        <v>145</v>
      </c>
      <c r="C187" s="285">
        <v>375.97</v>
      </c>
      <c r="D187" s="286">
        <v>379.35</v>
      </c>
      <c r="E187" s="285">
        <v>382.24</v>
      </c>
      <c r="F187" s="286">
        <v>383.79</v>
      </c>
      <c r="G187" s="287">
        <v>391.96000000000004</v>
      </c>
      <c r="H187" s="287">
        <v>402.04</v>
      </c>
      <c r="I187" s="286">
        <v>409.17</v>
      </c>
      <c r="J187" s="611"/>
      <c r="K187" s="611"/>
      <c r="L187" s="611"/>
      <c r="M187" s="611"/>
      <c r="N187" s="611"/>
      <c r="O187" s="615"/>
      <c r="P187" s="552"/>
      <c r="Q187" s="552"/>
      <c r="R187" s="552"/>
      <c r="S187" s="552"/>
      <c r="T187" s="552"/>
      <c r="U187" s="552"/>
    </row>
    <row r="188" spans="1:21" hidden="1">
      <c r="A188" s="381"/>
      <c r="B188" s="608">
        <f t="shared" si="20"/>
        <v>150</v>
      </c>
      <c r="C188" s="285">
        <v>389.43</v>
      </c>
      <c r="D188" s="286">
        <v>393.34000000000003</v>
      </c>
      <c r="E188" s="285">
        <v>396.36</v>
      </c>
      <c r="F188" s="286">
        <v>397.47</v>
      </c>
      <c r="G188" s="287">
        <v>405.61</v>
      </c>
      <c r="H188" s="287">
        <v>415.62</v>
      </c>
      <c r="I188" s="286">
        <v>422.92</v>
      </c>
      <c r="J188" s="611"/>
      <c r="K188" s="611"/>
      <c r="L188" s="611"/>
      <c r="M188" s="611"/>
      <c r="N188" s="611"/>
      <c r="O188" s="615"/>
      <c r="P188" s="552"/>
      <c r="Q188" s="552"/>
      <c r="R188" s="552"/>
      <c r="S188" s="552"/>
      <c r="T188" s="552"/>
      <c r="U188" s="552"/>
    </row>
    <row r="189" spans="1:21" hidden="1">
      <c r="A189" s="381"/>
      <c r="B189" s="608" t="s">
        <v>795</v>
      </c>
      <c r="C189" s="285">
        <v>2.6</v>
      </c>
      <c r="D189" s="286">
        <v>2.63</v>
      </c>
      <c r="E189" s="285">
        <v>2.65</v>
      </c>
      <c r="F189" s="286">
        <v>2.65</v>
      </c>
      <c r="G189" s="287">
        <v>2.71</v>
      </c>
      <c r="H189" s="287">
        <v>2.7800000000000002</v>
      </c>
      <c r="I189" s="286">
        <v>2.82</v>
      </c>
      <c r="J189" s="611"/>
      <c r="K189" s="611"/>
      <c r="L189" s="611"/>
      <c r="M189" s="611"/>
      <c r="N189" s="611"/>
      <c r="O189" s="615"/>
      <c r="P189" s="552"/>
      <c r="Q189" s="552"/>
      <c r="R189" s="552"/>
      <c r="S189" s="552"/>
      <c r="T189" s="552"/>
      <c r="U189" s="552"/>
    </row>
    <row r="190" spans="1:21" hidden="1">
      <c r="A190" s="381"/>
      <c r="B190" s="616" t="s">
        <v>758</v>
      </c>
      <c r="C190" s="288">
        <v>389.43</v>
      </c>
      <c r="D190" s="289">
        <v>393.34000000000003</v>
      </c>
      <c r="E190" s="288">
        <v>396.36</v>
      </c>
      <c r="F190" s="289">
        <v>397.47</v>
      </c>
      <c r="G190" s="290">
        <v>405.61</v>
      </c>
      <c r="H190" s="290">
        <v>415.62</v>
      </c>
      <c r="I190" s="289">
        <v>422.92</v>
      </c>
      <c r="J190" s="611"/>
      <c r="K190" s="611"/>
      <c r="L190" s="611"/>
      <c r="M190" s="611"/>
      <c r="N190" s="611"/>
      <c r="O190" s="615"/>
      <c r="P190" s="552"/>
      <c r="Q190" s="552"/>
      <c r="R190" s="552"/>
      <c r="S190" s="552"/>
      <c r="T190" s="552"/>
      <c r="U190" s="552"/>
    </row>
    <row r="191" spans="1:21" hidden="1">
      <c r="A191" s="381"/>
      <c r="B191" s="608" t="s">
        <v>798</v>
      </c>
      <c r="C191" s="285">
        <v>2.4900000000000002</v>
      </c>
      <c r="D191" s="291">
        <v>2.4900000000000002</v>
      </c>
      <c r="E191" s="285">
        <v>2.4900000000000002</v>
      </c>
      <c r="F191" s="291">
        <v>2.5100000000000002</v>
      </c>
      <c r="G191" s="292">
        <v>2.56</v>
      </c>
      <c r="H191" s="292">
        <v>2.62</v>
      </c>
      <c r="I191" s="291">
        <v>2.68</v>
      </c>
      <c r="J191" s="571"/>
      <c r="K191" s="611"/>
      <c r="L191" s="611"/>
      <c r="M191" s="611"/>
      <c r="N191" s="611"/>
      <c r="O191" s="274"/>
      <c r="P191" s="552"/>
      <c r="Q191" s="552"/>
      <c r="R191" s="552"/>
      <c r="S191" s="552"/>
      <c r="T191" s="552"/>
      <c r="U191" s="552"/>
    </row>
    <row r="192" spans="1:21" hidden="1">
      <c r="A192" s="381"/>
      <c r="B192" s="616" t="s">
        <v>799</v>
      </c>
      <c r="C192" s="288">
        <v>516.64</v>
      </c>
      <c r="D192" s="293">
        <v>521.83000000000004</v>
      </c>
      <c r="E192" s="288">
        <v>525.84</v>
      </c>
      <c r="F192" s="293">
        <v>527.29999999999995</v>
      </c>
      <c r="G192" s="294">
        <v>538.1</v>
      </c>
      <c r="H192" s="294">
        <v>551.39</v>
      </c>
      <c r="I192" s="293">
        <v>561.08000000000004</v>
      </c>
      <c r="J192" s="571"/>
      <c r="K192" s="571"/>
      <c r="L192" s="571"/>
      <c r="M192" s="571"/>
      <c r="N192" s="571"/>
      <c r="O192" s="615"/>
      <c r="P192" s="552"/>
      <c r="Q192" s="552"/>
      <c r="R192" s="552"/>
      <c r="S192" s="552"/>
      <c r="T192" s="552"/>
      <c r="U192" s="552"/>
    </row>
    <row r="193" spans="1:21" hidden="1">
      <c r="A193" s="381"/>
      <c r="B193" s="608"/>
      <c r="C193" s="691"/>
      <c r="D193" s="691"/>
      <c r="E193" s="691"/>
      <c r="F193" s="561"/>
      <c r="G193" s="271"/>
      <c r="H193" s="271"/>
      <c r="I193" s="561"/>
      <c r="J193" s="571"/>
      <c r="K193" s="571"/>
      <c r="L193" s="571"/>
      <c r="M193" s="571"/>
      <c r="N193" s="571"/>
      <c r="O193" s="615"/>
      <c r="P193" s="552"/>
      <c r="Q193" s="552"/>
      <c r="R193" s="552"/>
      <c r="S193" s="552"/>
      <c r="T193" s="552"/>
      <c r="U193" s="552"/>
    </row>
    <row r="194" spans="1:21" hidden="1">
      <c r="A194" s="381"/>
      <c r="B194" s="616"/>
      <c r="C194" s="692"/>
      <c r="D194" s="692"/>
      <c r="E194" s="692"/>
      <c r="F194" s="617"/>
      <c r="G194" s="273"/>
      <c r="H194" s="273"/>
      <c r="I194" s="617"/>
      <c r="J194" s="571"/>
      <c r="K194" s="571"/>
      <c r="L194" s="571"/>
      <c r="M194" s="571"/>
      <c r="N194" s="571"/>
      <c r="O194" s="615"/>
      <c r="P194" s="552"/>
      <c r="Q194" s="552"/>
      <c r="R194" s="552"/>
      <c r="S194" s="552"/>
      <c r="T194" s="552"/>
      <c r="U194" s="552"/>
    </row>
    <row r="195" spans="1:21" hidden="1">
      <c r="A195" s="299"/>
      <c r="B195" s="299"/>
      <c r="C195" s="299"/>
      <c r="D195" s="299"/>
      <c r="E195" s="299"/>
      <c r="F195" s="299"/>
      <c r="G195" s="299"/>
      <c r="H195" s="299"/>
      <c r="I195" s="299"/>
      <c r="J195" s="299"/>
      <c r="K195" s="618"/>
      <c r="L195" s="618"/>
      <c r="M195" s="618"/>
      <c r="N195" s="618"/>
      <c r="O195" s="615"/>
      <c r="P195" s="552"/>
      <c r="Q195" s="552"/>
      <c r="R195" s="552"/>
      <c r="S195" s="299"/>
      <c r="T195" s="299"/>
      <c r="U195" s="299"/>
    </row>
    <row r="196" spans="1:21" hidden="1">
      <c r="A196" s="299"/>
      <c r="B196" s="299"/>
      <c r="C196" s="299"/>
      <c r="D196" s="299"/>
      <c r="E196" s="299"/>
      <c r="F196" s="299"/>
      <c r="G196" s="299"/>
      <c r="H196" s="299"/>
      <c r="I196" s="299"/>
      <c r="J196" s="299"/>
      <c r="K196" s="299"/>
      <c r="L196" s="299"/>
      <c r="M196" s="299"/>
      <c r="N196" s="299"/>
      <c r="O196" s="299"/>
      <c r="P196" s="299"/>
      <c r="Q196" s="299"/>
      <c r="R196" s="299"/>
      <c r="S196" s="299"/>
      <c r="T196" s="299"/>
      <c r="U196" s="299"/>
    </row>
    <row r="197" spans="1:21">
      <c r="A197" s="299"/>
      <c r="B197" s="299"/>
      <c r="C197" s="299"/>
      <c r="D197" s="299"/>
      <c r="E197" s="299"/>
      <c r="F197" s="299"/>
      <c r="G197" s="299"/>
      <c r="H197" s="299"/>
      <c r="I197" s="299"/>
      <c r="J197" s="299"/>
      <c r="K197" s="299"/>
      <c r="L197" s="299"/>
      <c r="M197" s="299"/>
      <c r="N197" s="299"/>
      <c r="O197" s="299"/>
      <c r="P197" s="299"/>
      <c r="Q197" s="299"/>
      <c r="R197" s="299"/>
      <c r="S197" s="299"/>
      <c r="T197" s="299"/>
      <c r="U197" s="299"/>
    </row>
  </sheetData>
  <sheetProtection formatCells="0" formatColumns="0" formatRows="0"/>
  <mergeCells count="1">
    <mergeCell ref="B29:R29"/>
  </mergeCells>
  <printOptions horizontalCentered="1"/>
  <pageMargins left="0.25" right="0.25" top="0.5" bottom="0.25" header="0" footer="0.25"/>
  <pageSetup scale="88" orientation="portrait" horizontalDpi="4294967292" verticalDpi="300" r:id="rId1"/>
  <headerFooter alignWithMargins="0">
    <oddHeader>&amp;LConfidential&amp;RConfidential</oddHeader>
    <oddFooter>&amp;L&amp;"Arial Narrow,Regular"&amp;8For illustrative purposes only
Prepared by UPS&amp;X®&amp;C&amp;"Arial Narrow,Regular"&amp;8&amp;D
These rates do not include value-added service rates and other charges.&amp;R&amp;"Arial Narrow,Regular"&amp;8&amp;P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85"/>
  <sheetViews>
    <sheetView workbookViewId="0">
      <selection activeCell="C2" sqref="C2"/>
    </sheetView>
  </sheetViews>
  <sheetFormatPr defaultColWidth="9.140625" defaultRowHeight="15"/>
  <cols>
    <col min="1" max="1" width="13.7109375" style="1" bestFit="1" customWidth="1"/>
    <col min="2" max="2" width="0" style="1" hidden="1" customWidth="1"/>
    <col min="3" max="3" width="10.42578125" style="1" customWidth="1"/>
    <col min="4" max="13" width="9.140625" style="1"/>
    <col min="14" max="14" width="0" style="1" hidden="1" customWidth="1"/>
    <col min="15" max="15" width="13.42578125" style="1" bestFit="1" customWidth="1"/>
    <col min="16" max="16384" width="9.140625" style="1"/>
  </cols>
  <sheetData>
    <row r="1" spans="1:15" ht="18.75">
      <c r="A1" s="3"/>
      <c r="B1" s="3"/>
      <c r="C1" s="15" t="e">
        <f>#REF!</f>
        <v>#REF!</v>
      </c>
      <c r="D1" s="3"/>
      <c r="E1" s="3"/>
      <c r="F1" s="3"/>
      <c r="G1" s="3"/>
      <c r="H1" s="3"/>
      <c r="I1" s="3"/>
      <c r="J1" s="3"/>
      <c r="K1" s="3"/>
      <c r="L1" s="3"/>
      <c r="M1" s="3"/>
      <c r="N1" s="3"/>
      <c r="O1" s="3"/>
    </row>
    <row r="2" spans="1:15">
      <c r="A2" s="3"/>
      <c r="B2" s="3"/>
      <c r="C2" s="3"/>
      <c r="D2" s="3"/>
      <c r="E2" s="3"/>
      <c r="F2" s="3"/>
      <c r="G2" s="3"/>
      <c r="H2" s="3"/>
      <c r="I2" s="28" t="s">
        <v>0</v>
      </c>
      <c r="J2" s="3"/>
      <c r="K2" s="3"/>
      <c r="L2" s="3"/>
      <c r="M2" s="3"/>
      <c r="N2" s="3"/>
      <c r="O2" s="3"/>
    </row>
    <row r="3" spans="1:15">
      <c r="A3" s="3"/>
      <c r="B3" s="3"/>
      <c r="C3" s="27" t="s">
        <v>20</v>
      </c>
      <c r="D3" s="27"/>
      <c r="E3" s="27"/>
      <c r="F3" s="6"/>
      <c r="G3" s="6"/>
      <c r="H3" s="6"/>
      <c r="I3" s="6"/>
      <c r="J3" s="6"/>
      <c r="K3" s="6"/>
      <c r="L3" s="6"/>
      <c r="M3" s="6"/>
      <c r="N3" s="6"/>
      <c r="O3" s="3"/>
    </row>
    <row r="4" spans="1:15" ht="66" customHeight="1">
      <c r="A4" s="3"/>
      <c r="B4" s="3"/>
      <c r="C4" s="844" t="s">
        <v>21</v>
      </c>
      <c r="D4" s="844"/>
      <c r="E4" s="844"/>
      <c r="F4" s="844"/>
      <c r="G4" s="844"/>
      <c r="H4" s="844"/>
      <c r="I4" s="844"/>
      <c r="J4" s="844"/>
      <c r="K4" s="844"/>
      <c r="L4" s="844"/>
      <c r="M4" s="844"/>
      <c r="N4" s="31"/>
      <c r="O4" s="3"/>
    </row>
    <row r="5" spans="1:15">
      <c r="A5" s="7" t="s">
        <v>22</v>
      </c>
      <c r="B5" s="10"/>
      <c r="C5" s="27"/>
      <c r="D5" s="27"/>
      <c r="E5" s="27"/>
      <c r="F5" s="6"/>
      <c r="G5" s="6"/>
      <c r="H5" s="6"/>
      <c r="I5" s="6"/>
      <c r="J5" s="6"/>
      <c r="K5" s="6"/>
      <c r="L5" s="6"/>
      <c r="M5" s="6"/>
      <c r="N5" s="6"/>
      <c r="O5" s="3"/>
    </row>
    <row r="6" spans="1:15">
      <c r="A6" s="10"/>
      <c r="B6" s="10"/>
      <c r="C6" s="27"/>
      <c r="D6" s="27"/>
      <c r="E6" s="27"/>
      <c r="F6" s="6"/>
      <c r="G6" s="6"/>
      <c r="H6" s="6"/>
      <c r="I6" s="6"/>
      <c r="J6" s="6"/>
      <c r="K6" s="6"/>
      <c r="L6" s="6"/>
      <c r="M6" s="6"/>
      <c r="N6" s="6"/>
      <c r="O6" s="3"/>
    </row>
    <row r="7" spans="1:15" ht="17.25">
      <c r="A7" s="3"/>
      <c r="B7" s="3"/>
      <c r="C7" s="27" t="s">
        <v>23</v>
      </c>
      <c r="D7" s="6"/>
      <c r="E7" s="6"/>
      <c r="F7" s="6"/>
      <c r="G7" s="6"/>
      <c r="H7" s="6"/>
      <c r="I7" s="6"/>
      <c r="J7" s="6"/>
      <c r="K7" s="6"/>
      <c r="L7" s="6"/>
      <c r="M7" s="6"/>
      <c r="N7" s="6"/>
      <c r="O7" s="3"/>
    </row>
    <row r="8" spans="1:15">
      <c r="A8" s="3"/>
      <c r="B8" s="3"/>
      <c r="C8" s="30" t="s">
        <v>2</v>
      </c>
      <c r="D8" s="26">
        <v>81</v>
      </c>
      <c r="E8" s="26">
        <v>82</v>
      </c>
      <c r="F8" s="26">
        <v>84</v>
      </c>
      <c r="G8" s="26">
        <v>901</v>
      </c>
      <c r="H8" s="26">
        <v>902</v>
      </c>
      <c r="I8" s="26">
        <v>903</v>
      </c>
      <c r="J8" s="26">
        <v>904</v>
      </c>
      <c r="K8" s="26">
        <v>905</v>
      </c>
      <c r="L8" s="26">
        <v>906</v>
      </c>
      <c r="M8" s="26">
        <v>907</v>
      </c>
      <c r="N8" s="3"/>
      <c r="O8" s="3"/>
    </row>
    <row r="9" spans="1:15">
      <c r="A9" s="3"/>
      <c r="B9" s="3"/>
      <c r="C9" s="30" t="s">
        <v>3</v>
      </c>
      <c r="D9" s="32">
        <v>-0.4</v>
      </c>
      <c r="E9" s="33">
        <v>-0.4</v>
      </c>
      <c r="F9" s="33">
        <v>-0.4</v>
      </c>
      <c r="G9" s="33">
        <v>-0.4</v>
      </c>
      <c r="H9" s="33">
        <v>-0.4</v>
      </c>
      <c r="I9" s="33">
        <v>-0.4</v>
      </c>
      <c r="J9" s="33">
        <v>-0.4</v>
      </c>
      <c r="K9" s="33">
        <v>-0.4</v>
      </c>
      <c r="L9" s="33">
        <v>-0.4</v>
      </c>
      <c r="M9" s="33">
        <v>-0.4</v>
      </c>
      <c r="N9" s="3"/>
      <c r="O9" s="3"/>
    </row>
    <row r="10" spans="1:15">
      <c r="A10" s="3"/>
      <c r="B10" s="3"/>
      <c r="C10" s="30" t="s">
        <v>24</v>
      </c>
      <c r="D10" s="32">
        <v>-0.4</v>
      </c>
      <c r="E10" s="34">
        <v>-0.4</v>
      </c>
      <c r="F10" s="34">
        <v>-0.4</v>
      </c>
      <c r="G10" s="34">
        <v>-0.4</v>
      </c>
      <c r="H10" s="34">
        <v>-0.4</v>
      </c>
      <c r="I10" s="34">
        <v>-0.4</v>
      </c>
      <c r="J10" s="34">
        <v>-0.4</v>
      </c>
      <c r="K10" s="34">
        <v>-0.4</v>
      </c>
      <c r="L10" s="33">
        <v>-0.4</v>
      </c>
      <c r="M10" s="33">
        <v>-0.4</v>
      </c>
      <c r="N10" s="3"/>
      <c r="O10" s="3"/>
    </row>
    <row r="11" spans="1:15">
      <c r="A11" s="3"/>
      <c r="B11" s="3"/>
      <c r="C11" s="30" t="s">
        <v>7</v>
      </c>
      <c r="D11" s="35">
        <v>-0.4</v>
      </c>
      <c r="E11" s="34">
        <v>-0.4</v>
      </c>
      <c r="F11" s="34">
        <v>-0.4</v>
      </c>
      <c r="G11" s="34">
        <v>-0.4</v>
      </c>
      <c r="H11" s="34">
        <v>-0.4</v>
      </c>
      <c r="I11" s="34">
        <v>-0.4</v>
      </c>
      <c r="J11" s="34">
        <v>-0.4</v>
      </c>
      <c r="K11" s="34">
        <v>-0.4</v>
      </c>
      <c r="L11" s="34">
        <v>-0.4</v>
      </c>
      <c r="M11" s="34">
        <v>-0.4</v>
      </c>
      <c r="N11" s="3"/>
      <c r="O11" s="3"/>
    </row>
    <row r="12" spans="1:15">
      <c r="A12" s="3"/>
      <c r="B12" s="3"/>
      <c r="C12" s="30" t="s">
        <v>4</v>
      </c>
      <c r="D12" s="36">
        <v>-0.4</v>
      </c>
      <c r="E12" s="37">
        <v>-0.4</v>
      </c>
      <c r="F12" s="37">
        <v>-0.4</v>
      </c>
      <c r="G12" s="37">
        <v>-0.4</v>
      </c>
      <c r="H12" s="37">
        <v>-0.4</v>
      </c>
      <c r="I12" s="37">
        <v>-0.4</v>
      </c>
      <c r="J12" s="37">
        <v>-0.4</v>
      </c>
      <c r="K12" s="37">
        <v>-0.4</v>
      </c>
      <c r="L12" s="37">
        <v>-0.4</v>
      </c>
      <c r="M12" s="37">
        <v>-0.4</v>
      </c>
      <c r="N12" s="3"/>
      <c r="O12" s="3"/>
    </row>
    <row r="13" spans="1:15">
      <c r="A13" s="3"/>
      <c r="B13" s="3"/>
      <c r="C13" s="6"/>
      <c r="D13" s="6"/>
      <c r="E13" s="6"/>
      <c r="F13" s="6"/>
      <c r="G13" s="6"/>
      <c r="H13" s="6"/>
      <c r="I13" s="6"/>
      <c r="J13" s="6"/>
      <c r="K13" s="6"/>
      <c r="L13" s="6"/>
      <c r="M13" s="6"/>
      <c r="N13" s="6"/>
      <c r="O13" s="3"/>
    </row>
    <row r="14" spans="1:15">
      <c r="A14" s="3"/>
      <c r="B14" s="3"/>
      <c r="C14" s="30" t="s">
        <v>2</v>
      </c>
      <c r="D14" s="26">
        <v>908</v>
      </c>
      <c r="E14" s="26">
        <v>909</v>
      </c>
      <c r="F14" s="26">
        <v>911</v>
      </c>
      <c r="G14" s="26">
        <v>912</v>
      </c>
      <c r="H14" s="26">
        <v>913</v>
      </c>
      <c r="I14" s="26">
        <v>920</v>
      </c>
      <c r="J14" s="26">
        <v>921</v>
      </c>
      <c r="K14" s="6"/>
      <c r="L14" s="6"/>
      <c r="M14" s="6"/>
      <c r="N14" s="6"/>
      <c r="O14" s="6"/>
    </row>
    <row r="15" spans="1:15">
      <c r="A15" s="3"/>
      <c r="B15" s="3"/>
      <c r="C15" s="30" t="s">
        <v>3</v>
      </c>
      <c r="D15" s="35">
        <v>-0.4</v>
      </c>
      <c r="E15" s="35">
        <v>-0.4</v>
      </c>
      <c r="F15" s="35">
        <v>-0.4</v>
      </c>
      <c r="G15" s="35">
        <v>-0.4</v>
      </c>
      <c r="H15" s="35">
        <v>-0.4</v>
      </c>
      <c r="I15" s="35">
        <v>-0.4</v>
      </c>
      <c r="J15" s="35">
        <v>-0.4</v>
      </c>
      <c r="K15" s="6"/>
      <c r="L15" s="6"/>
      <c r="M15" s="6"/>
      <c r="N15" s="6"/>
      <c r="O15" s="6"/>
    </row>
    <row r="16" spans="1:15">
      <c r="A16" s="3"/>
      <c r="B16" s="3"/>
      <c r="C16" s="30" t="s">
        <v>24</v>
      </c>
      <c r="D16" s="35">
        <v>-0.4</v>
      </c>
      <c r="E16" s="35">
        <v>-0.4</v>
      </c>
      <c r="F16" s="35">
        <v>-0.4</v>
      </c>
      <c r="G16" s="35">
        <v>-0.4</v>
      </c>
      <c r="H16" s="35">
        <v>-0.4</v>
      </c>
      <c r="I16" s="35">
        <v>-0.4</v>
      </c>
      <c r="J16" s="35">
        <v>-0.4</v>
      </c>
      <c r="K16" s="6"/>
      <c r="L16" s="6"/>
      <c r="M16" s="6"/>
      <c r="N16" s="6"/>
      <c r="O16" s="6"/>
    </row>
    <row r="17" spans="1:15">
      <c r="A17" s="3"/>
      <c r="B17" s="3"/>
      <c r="C17" s="30" t="s">
        <v>7</v>
      </c>
      <c r="D17" s="32">
        <v>-0.4</v>
      </c>
      <c r="E17" s="32">
        <v>-0.4</v>
      </c>
      <c r="F17" s="32">
        <v>-0.4</v>
      </c>
      <c r="G17" s="32">
        <v>-0.4</v>
      </c>
      <c r="H17" s="32">
        <v>-0.4</v>
      </c>
      <c r="I17" s="32">
        <v>-0.4</v>
      </c>
      <c r="J17" s="32">
        <v>-0.4</v>
      </c>
      <c r="K17" s="6"/>
      <c r="L17" s="6"/>
      <c r="M17" s="6"/>
      <c r="N17" s="6"/>
      <c r="O17" s="6"/>
    </row>
    <row r="18" spans="1:15">
      <c r="A18" s="3"/>
      <c r="B18" s="3"/>
      <c r="C18" s="30" t="s">
        <v>4</v>
      </c>
      <c r="D18" s="36">
        <v>-0.4</v>
      </c>
      <c r="E18" s="36">
        <v>-0.4</v>
      </c>
      <c r="F18" s="36">
        <v>-0.4</v>
      </c>
      <c r="G18" s="36">
        <v>-0.4</v>
      </c>
      <c r="H18" s="36">
        <v>-0.4</v>
      </c>
      <c r="I18" s="36">
        <v>-0.4</v>
      </c>
      <c r="J18" s="36">
        <v>-0.4</v>
      </c>
      <c r="K18" s="6"/>
      <c r="L18" s="6"/>
      <c r="M18" s="6"/>
      <c r="N18" s="6"/>
      <c r="O18" s="6"/>
    </row>
    <row r="19" spans="1:15">
      <c r="A19" s="3"/>
      <c r="B19" s="3"/>
      <c r="C19" s="23"/>
      <c r="D19" s="29"/>
      <c r="E19" s="29"/>
      <c r="F19" s="29"/>
      <c r="G19" s="29"/>
      <c r="H19" s="29"/>
      <c r="I19" s="29"/>
      <c r="J19" s="29"/>
      <c r="K19" s="6"/>
      <c r="L19" s="6"/>
      <c r="M19" s="6"/>
      <c r="N19" s="6"/>
      <c r="O19" s="6"/>
    </row>
    <row r="20" spans="1:15">
      <c r="A20" s="3"/>
      <c r="B20" s="3"/>
      <c r="C20" s="23"/>
      <c r="D20" s="29"/>
      <c r="E20" s="29"/>
      <c r="F20" s="29"/>
      <c r="G20" s="29"/>
      <c r="H20" s="29"/>
      <c r="I20" s="29"/>
      <c r="J20" s="29"/>
      <c r="K20" s="6"/>
      <c r="L20" s="6"/>
      <c r="M20" s="6"/>
      <c r="N20" s="3"/>
      <c r="O20" s="7" t="s">
        <v>25</v>
      </c>
    </row>
    <row r="21" spans="1:15">
      <c r="A21" s="7" t="s">
        <v>26</v>
      </c>
      <c r="B21" s="10"/>
      <c r="C21" s="23"/>
      <c r="D21" s="38"/>
      <c r="E21" s="38"/>
      <c r="F21" s="38"/>
      <c r="G21" s="38"/>
      <c r="H21" s="38"/>
      <c r="I21" s="6"/>
      <c r="J21" s="6"/>
      <c r="K21" s="6"/>
      <c r="L21" s="6"/>
      <c r="M21" s="6"/>
      <c r="N21" s="6"/>
      <c r="O21" s="6"/>
    </row>
    <row r="22" spans="1:15">
      <c r="A22" s="10"/>
      <c r="B22" s="10"/>
      <c r="C22" s="23"/>
      <c r="D22" s="38"/>
      <c r="E22" s="38"/>
      <c r="F22" s="38"/>
      <c r="G22" s="38"/>
      <c r="H22" s="38"/>
      <c r="I22" s="6"/>
      <c r="J22" s="6"/>
      <c r="K22" s="6"/>
      <c r="L22" s="6"/>
      <c r="M22" s="6"/>
      <c r="N22" s="6"/>
      <c r="O22" s="6"/>
    </row>
    <row r="23" spans="1:15" ht="17.25">
      <c r="A23" s="3"/>
      <c r="B23" s="3"/>
      <c r="C23" s="27" t="s">
        <v>27</v>
      </c>
      <c r="D23" s="38"/>
      <c r="E23" s="38"/>
      <c r="F23" s="38"/>
      <c r="G23" s="38"/>
      <c r="H23" s="38"/>
      <c r="I23" s="6"/>
      <c r="J23" s="6"/>
      <c r="K23" s="6"/>
      <c r="L23" s="6"/>
      <c r="M23" s="6"/>
      <c r="N23" s="6"/>
      <c r="O23" s="6"/>
    </row>
    <row r="24" spans="1:15">
      <c r="A24" s="3"/>
      <c r="B24" s="3"/>
      <c r="C24" s="30" t="s">
        <v>2</v>
      </c>
      <c r="D24" s="39">
        <v>481</v>
      </c>
      <c r="E24" s="39">
        <v>482</v>
      </c>
      <c r="F24" s="39">
        <v>484</v>
      </c>
      <c r="G24" s="39">
        <v>401</v>
      </c>
      <c r="H24" s="39">
        <v>402</v>
      </c>
      <c r="I24" s="39">
        <v>403</v>
      </c>
      <c r="J24" s="39">
        <v>404</v>
      </c>
      <c r="K24" s="39">
        <v>405</v>
      </c>
      <c r="L24" s="39">
        <v>406</v>
      </c>
      <c r="M24" s="39">
        <v>407</v>
      </c>
      <c r="N24" s="40"/>
      <c r="O24" s="40"/>
    </row>
    <row r="25" spans="1:15">
      <c r="A25" s="3"/>
      <c r="B25" s="3"/>
      <c r="C25" s="30" t="s">
        <v>28</v>
      </c>
      <c r="D25" s="36">
        <v>-0.4</v>
      </c>
      <c r="E25" s="36">
        <v>-0.4</v>
      </c>
      <c r="F25" s="36">
        <v>-0.4</v>
      </c>
      <c r="G25" s="36">
        <v>-0.4</v>
      </c>
      <c r="H25" s="36">
        <v>-0.4</v>
      </c>
      <c r="I25" s="36">
        <v>-0.4</v>
      </c>
      <c r="J25" s="36">
        <v>-0.4</v>
      </c>
      <c r="K25" s="36">
        <v>-0.4</v>
      </c>
      <c r="L25" s="36">
        <v>-0.4</v>
      </c>
      <c r="M25" s="36">
        <v>-0.4</v>
      </c>
      <c r="N25" s="41"/>
      <c r="O25" s="41"/>
    </row>
    <row r="26" spans="1:15">
      <c r="A26" s="3"/>
      <c r="B26" s="3"/>
      <c r="C26" s="23"/>
      <c r="D26" s="42"/>
      <c r="E26" s="42"/>
      <c r="F26" s="42"/>
      <c r="G26" s="42"/>
      <c r="H26" s="42"/>
      <c r="I26" s="41"/>
      <c r="J26" s="41"/>
      <c r="K26" s="41"/>
      <c r="L26" s="41"/>
      <c r="M26" s="41"/>
      <c r="N26" s="41"/>
      <c r="O26" s="41"/>
    </row>
    <row r="27" spans="1:15">
      <c r="A27" s="3"/>
      <c r="B27" s="3"/>
      <c r="C27" s="30" t="s">
        <v>2</v>
      </c>
      <c r="D27" s="39">
        <v>408</v>
      </c>
      <c r="E27" s="39">
        <v>409</v>
      </c>
      <c r="F27" s="39">
        <v>411</v>
      </c>
      <c r="G27" s="39">
        <v>412</v>
      </c>
      <c r="H27" s="39">
        <v>413</v>
      </c>
      <c r="I27" s="39">
        <v>420</v>
      </c>
      <c r="J27" s="39">
        <v>421</v>
      </c>
      <c r="K27" s="41"/>
      <c r="L27" s="41"/>
      <c r="M27" s="41"/>
      <c r="N27" s="41"/>
      <c r="O27" s="41"/>
    </row>
    <row r="28" spans="1:15">
      <c r="A28" s="3"/>
      <c r="B28" s="3"/>
      <c r="C28" s="30" t="s">
        <v>28</v>
      </c>
      <c r="D28" s="36">
        <v>-0.4</v>
      </c>
      <c r="E28" s="36">
        <v>-0.4</v>
      </c>
      <c r="F28" s="36">
        <v>-0.4</v>
      </c>
      <c r="G28" s="36">
        <v>-0.4</v>
      </c>
      <c r="H28" s="36">
        <v>-0.4</v>
      </c>
      <c r="I28" s="36">
        <v>-0.4</v>
      </c>
      <c r="J28" s="36">
        <v>-0.4</v>
      </c>
      <c r="K28" s="41"/>
      <c r="L28" s="41"/>
      <c r="M28" s="41"/>
      <c r="N28" s="41"/>
      <c r="O28" s="41"/>
    </row>
    <row r="29" spans="1:15">
      <c r="A29" s="3"/>
      <c r="B29" s="3"/>
      <c r="C29" s="23"/>
      <c r="D29" s="29"/>
      <c r="E29" s="29"/>
      <c r="F29" s="29"/>
      <c r="G29" s="29"/>
      <c r="H29" s="29"/>
      <c r="I29" s="29"/>
      <c r="J29" s="29"/>
      <c r="K29" s="41"/>
      <c r="L29" s="41"/>
      <c r="M29" s="41"/>
      <c r="N29" s="41"/>
      <c r="O29" s="41"/>
    </row>
    <row r="30" spans="1:15" ht="17.25">
      <c r="A30" s="3"/>
      <c r="B30" s="3"/>
      <c r="C30" s="27" t="s">
        <v>29</v>
      </c>
      <c r="D30" s="38"/>
      <c r="E30" s="38"/>
      <c r="F30" s="38"/>
      <c r="G30" s="38"/>
      <c r="H30" s="38"/>
      <c r="I30" s="6"/>
      <c r="J30" s="6"/>
      <c r="K30" s="6"/>
      <c r="L30" s="6"/>
      <c r="M30" s="6"/>
      <c r="N30" s="6"/>
      <c r="O30" s="6"/>
    </row>
    <row r="31" spans="1:15">
      <c r="A31" s="3"/>
      <c r="B31" s="3"/>
      <c r="C31" s="30" t="s">
        <v>2</v>
      </c>
      <c r="D31" s="39">
        <v>481</v>
      </c>
      <c r="E31" s="39">
        <v>482</v>
      </c>
      <c r="F31" s="39">
        <v>484</v>
      </c>
      <c r="G31" s="39">
        <v>401</v>
      </c>
      <c r="H31" s="39">
        <v>402</v>
      </c>
      <c r="I31" s="39">
        <v>403</v>
      </c>
      <c r="J31" s="39">
        <v>404</v>
      </c>
      <c r="K31" s="39">
        <v>405</v>
      </c>
      <c r="L31" s="39">
        <v>406</v>
      </c>
      <c r="M31" s="39">
        <v>407</v>
      </c>
      <c r="N31" s="40"/>
      <c r="O31" s="40"/>
    </row>
    <row r="32" spans="1:15">
      <c r="A32" s="3"/>
      <c r="B32" s="3"/>
      <c r="C32" s="30" t="s">
        <v>28</v>
      </c>
      <c r="D32" s="36">
        <v>-0.4</v>
      </c>
      <c r="E32" s="36">
        <v>-0.4</v>
      </c>
      <c r="F32" s="36">
        <v>-0.4</v>
      </c>
      <c r="G32" s="36">
        <v>-0.4</v>
      </c>
      <c r="H32" s="36">
        <v>-0.4</v>
      </c>
      <c r="I32" s="36">
        <v>-0.4</v>
      </c>
      <c r="J32" s="36">
        <v>-0.4</v>
      </c>
      <c r="K32" s="36">
        <v>-0.4</v>
      </c>
      <c r="L32" s="36">
        <v>-0.4</v>
      </c>
      <c r="M32" s="36">
        <v>-0.4</v>
      </c>
      <c r="N32" s="41"/>
      <c r="O32" s="41"/>
    </row>
    <row r="33" spans="1:15">
      <c r="A33" s="3"/>
      <c r="B33" s="3"/>
      <c r="C33" s="23"/>
      <c r="D33" s="42"/>
      <c r="E33" s="42"/>
      <c r="F33" s="42"/>
      <c r="G33" s="42"/>
      <c r="H33" s="42"/>
      <c r="I33" s="41"/>
      <c r="J33" s="41"/>
      <c r="K33" s="41"/>
      <c r="L33" s="41"/>
      <c r="M33" s="41"/>
      <c r="N33" s="41"/>
      <c r="O33" s="41"/>
    </row>
    <row r="34" spans="1:15">
      <c r="A34" s="3"/>
      <c r="B34" s="3"/>
      <c r="C34" s="30" t="s">
        <v>2</v>
      </c>
      <c r="D34" s="39">
        <v>408</v>
      </c>
      <c r="E34" s="39">
        <v>409</v>
      </c>
      <c r="F34" s="39">
        <v>411</v>
      </c>
      <c r="G34" s="39">
        <v>412</v>
      </c>
      <c r="H34" s="39">
        <v>413</v>
      </c>
      <c r="I34" s="39">
        <v>420</v>
      </c>
      <c r="J34" s="39">
        <v>421</v>
      </c>
      <c r="K34" s="41"/>
      <c r="L34" s="41"/>
      <c r="M34" s="41"/>
      <c r="N34" s="41"/>
      <c r="O34" s="41"/>
    </row>
    <row r="35" spans="1:15">
      <c r="A35" s="3"/>
      <c r="B35" s="3"/>
      <c r="C35" s="30" t="s">
        <v>28</v>
      </c>
      <c r="D35" s="36">
        <v>-0.4</v>
      </c>
      <c r="E35" s="36">
        <v>-0.4</v>
      </c>
      <c r="F35" s="36">
        <v>-0.4</v>
      </c>
      <c r="G35" s="36">
        <v>-0.4</v>
      </c>
      <c r="H35" s="36">
        <v>-0.4</v>
      </c>
      <c r="I35" s="36">
        <v>-0.4</v>
      </c>
      <c r="J35" s="36">
        <v>-0.4</v>
      </c>
      <c r="K35" s="41"/>
      <c r="L35" s="41"/>
      <c r="M35" s="41"/>
      <c r="N35" s="41"/>
      <c r="O35" s="41"/>
    </row>
    <row r="36" spans="1:15">
      <c r="A36" s="3"/>
      <c r="B36" s="3"/>
      <c r="C36" s="23"/>
      <c r="D36" s="29"/>
      <c r="E36" s="29"/>
      <c r="F36" s="29"/>
      <c r="G36" s="29"/>
      <c r="H36" s="29"/>
      <c r="I36" s="29"/>
      <c r="J36" s="29"/>
      <c r="K36" s="41"/>
      <c r="L36" s="41"/>
      <c r="M36" s="41"/>
      <c r="N36" s="41"/>
      <c r="O36" s="41"/>
    </row>
    <row r="37" spans="1:15">
      <c r="A37" s="3"/>
      <c r="B37" s="3"/>
      <c r="C37" s="23"/>
      <c r="D37" s="29"/>
      <c r="E37" s="29"/>
      <c r="F37" s="29"/>
      <c r="G37" s="29"/>
      <c r="H37" s="29"/>
      <c r="I37" s="29"/>
      <c r="J37" s="29"/>
      <c r="K37" s="41"/>
      <c r="L37" s="41"/>
      <c r="M37" s="41"/>
      <c r="N37" s="3"/>
      <c r="O37" s="7" t="s">
        <v>30</v>
      </c>
    </row>
    <row r="38" spans="1:15">
      <c r="A38" s="7" t="s">
        <v>31</v>
      </c>
      <c r="B38" s="10"/>
      <c r="C38" s="6"/>
      <c r="D38" s="6"/>
      <c r="E38" s="6"/>
      <c r="F38" s="6"/>
      <c r="G38" s="6"/>
      <c r="H38" s="6"/>
      <c r="I38" s="6"/>
      <c r="J38" s="6"/>
      <c r="K38" s="6"/>
      <c r="L38" s="6"/>
      <c r="M38" s="6"/>
      <c r="N38" s="6"/>
      <c r="O38" s="3"/>
    </row>
    <row r="39" spans="1:15">
      <c r="A39" s="10"/>
      <c r="B39" s="10"/>
      <c r="C39" s="6"/>
      <c r="D39" s="6"/>
      <c r="E39" s="6"/>
      <c r="F39" s="6"/>
      <c r="G39" s="6"/>
      <c r="H39" s="6"/>
      <c r="I39" s="6"/>
      <c r="J39" s="6"/>
      <c r="K39" s="6"/>
      <c r="L39" s="6"/>
      <c r="M39" s="6"/>
      <c r="N39" s="6"/>
      <c r="O39" s="3"/>
    </row>
    <row r="40" spans="1:15" ht="17.25">
      <c r="A40" s="3"/>
      <c r="B40" s="3"/>
      <c r="C40" s="27" t="s">
        <v>32</v>
      </c>
      <c r="D40" s="16"/>
      <c r="E40" s="16"/>
      <c r="F40" s="16"/>
      <c r="G40" s="16"/>
      <c r="H40" s="16"/>
      <c r="I40" s="16"/>
      <c r="J40" s="16"/>
      <c r="K40" s="16"/>
      <c r="L40" s="16"/>
      <c r="M40" s="16"/>
      <c r="N40" s="16"/>
      <c r="O40" s="11"/>
    </row>
    <row r="41" spans="1:15">
      <c r="A41" s="3"/>
      <c r="B41" s="3"/>
      <c r="C41" s="30" t="s">
        <v>2</v>
      </c>
      <c r="D41" s="26">
        <v>481</v>
      </c>
      <c r="E41" s="26">
        <v>482</v>
      </c>
      <c r="F41" s="26">
        <v>484</v>
      </c>
      <c r="G41" s="26">
        <v>401</v>
      </c>
      <c r="H41" s="26">
        <v>402</v>
      </c>
      <c r="I41" s="26">
        <v>403</v>
      </c>
      <c r="J41" s="26">
        <v>404</v>
      </c>
      <c r="K41" s="26">
        <v>405</v>
      </c>
      <c r="L41" s="26">
        <v>406</v>
      </c>
      <c r="M41" s="26">
        <v>407</v>
      </c>
      <c r="N41" s="3"/>
      <c r="O41" s="3"/>
    </row>
    <row r="42" spans="1:15">
      <c r="A42" s="3"/>
      <c r="B42" s="3"/>
      <c r="C42" s="30" t="s">
        <v>3</v>
      </c>
      <c r="D42" s="35">
        <v>-0.4</v>
      </c>
      <c r="E42" s="35">
        <v>-0.4</v>
      </c>
      <c r="F42" s="35">
        <v>-0.4</v>
      </c>
      <c r="G42" s="35">
        <v>-0.4</v>
      </c>
      <c r="H42" s="35">
        <v>-0.4</v>
      </c>
      <c r="I42" s="35">
        <v>-0.4</v>
      </c>
      <c r="J42" s="35">
        <v>-0.4</v>
      </c>
      <c r="K42" s="35">
        <v>-0.4</v>
      </c>
      <c r="L42" s="35">
        <v>-0.4</v>
      </c>
      <c r="M42" s="35">
        <v>-0.4</v>
      </c>
      <c r="N42" s="3"/>
      <c r="O42" s="3"/>
    </row>
    <row r="43" spans="1:15">
      <c r="A43" s="3"/>
      <c r="B43" s="3"/>
      <c r="C43" s="30" t="s">
        <v>24</v>
      </c>
      <c r="D43" s="35">
        <v>-0.4</v>
      </c>
      <c r="E43" s="35">
        <v>-0.4</v>
      </c>
      <c r="F43" s="35">
        <v>-0.4</v>
      </c>
      <c r="G43" s="35">
        <v>-0.4</v>
      </c>
      <c r="H43" s="35">
        <v>-0.4</v>
      </c>
      <c r="I43" s="35">
        <v>-0.4</v>
      </c>
      <c r="J43" s="35">
        <v>-0.4</v>
      </c>
      <c r="K43" s="35">
        <v>-0.4</v>
      </c>
      <c r="L43" s="35">
        <v>-0.4</v>
      </c>
      <c r="M43" s="35">
        <v>-0.4</v>
      </c>
      <c r="N43" s="3"/>
      <c r="O43" s="3"/>
    </row>
    <row r="44" spans="1:15">
      <c r="A44" s="3"/>
      <c r="B44" s="3"/>
      <c r="C44" s="30" t="s">
        <v>7</v>
      </c>
      <c r="D44" s="32">
        <v>-0.4</v>
      </c>
      <c r="E44" s="32">
        <v>-0.4</v>
      </c>
      <c r="F44" s="32">
        <v>-0.4</v>
      </c>
      <c r="G44" s="32">
        <v>-0.4</v>
      </c>
      <c r="H44" s="32">
        <v>-0.4</v>
      </c>
      <c r="I44" s="32">
        <v>-0.4</v>
      </c>
      <c r="J44" s="32">
        <v>-0.4</v>
      </c>
      <c r="K44" s="32">
        <v>-0.4</v>
      </c>
      <c r="L44" s="32">
        <v>-0.4</v>
      </c>
      <c r="M44" s="32">
        <v>-0.4</v>
      </c>
      <c r="N44" s="3"/>
      <c r="O44" s="3"/>
    </row>
    <row r="45" spans="1:15">
      <c r="A45" s="3"/>
      <c r="B45" s="3"/>
      <c r="C45" s="30" t="s">
        <v>4</v>
      </c>
      <c r="D45" s="36">
        <v>-0.4</v>
      </c>
      <c r="E45" s="36">
        <v>-0.4</v>
      </c>
      <c r="F45" s="36">
        <v>-0.4</v>
      </c>
      <c r="G45" s="36">
        <v>-0.4</v>
      </c>
      <c r="H45" s="36">
        <v>-0.4</v>
      </c>
      <c r="I45" s="36">
        <v>-0.4</v>
      </c>
      <c r="J45" s="36">
        <v>-0.4</v>
      </c>
      <c r="K45" s="36">
        <v>-0.4</v>
      </c>
      <c r="L45" s="36">
        <v>-0.4</v>
      </c>
      <c r="M45" s="36">
        <v>-0.4</v>
      </c>
      <c r="N45" s="3"/>
      <c r="O45" s="3"/>
    </row>
    <row r="46" spans="1:15">
      <c r="A46" s="3"/>
      <c r="B46" s="3"/>
      <c r="C46" s="6"/>
      <c r="D46" s="6"/>
      <c r="E46" s="6"/>
      <c r="F46" s="6"/>
      <c r="G46" s="6"/>
      <c r="H46" s="6"/>
      <c r="I46" s="6"/>
      <c r="J46" s="6"/>
      <c r="K46" s="6"/>
      <c r="L46" s="6"/>
      <c r="M46" s="6"/>
      <c r="N46" s="6"/>
      <c r="O46" s="3"/>
    </row>
    <row r="47" spans="1:15">
      <c r="A47" s="3"/>
      <c r="B47" s="3"/>
      <c r="C47" s="30" t="s">
        <v>2</v>
      </c>
      <c r="D47" s="26">
        <v>408</v>
      </c>
      <c r="E47" s="26">
        <v>409</v>
      </c>
      <c r="F47" s="26">
        <v>411</v>
      </c>
      <c r="G47" s="26">
        <v>412</v>
      </c>
      <c r="H47" s="26">
        <v>413</v>
      </c>
      <c r="I47" s="26">
        <v>420</v>
      </c>
      <c r="J47" s="26">
        <v>421</v>
      </c>
      <c r="K47" s="6"/>
      <c r="L47" s="6"/>
      <c r="M47" s="6"/>
      <c r="N47" s="6"/>
      <c r="O47" s="6"/>
    </row>
    <row r="48" spans="1:15">
      <c r="A48" s="3"/>
      <c r="B48" s="3"/>
      <c r="C48" s="30" t="s">
        <v>3</v>
      </c>
      <c r="D48" s="35">
        <v>-0.4</v>
      </c>
      <c r="E48" s="35">
        <v>-0.4</v>
      </c>
      <c r="F48" s="35">
        <v>-0.4</v>
      </c>
      <c r="G48" s="35">
        <v>-0.4</v>
      </c>
      <c r="H48" s="35">
        <v>-0.4</v>
      </c>
      <c r="I48" s="35">
        <v>-0.4</v>
      </c>
      <c r="J48" s="35">
        <v>-0.4</v>
      </c>
      <c r="K48" s="6"/>
      <c r="L48" s="6"/>
      <c r="M48" s="6"/>
      <c r="N48" s="6"/>
      <c r="O48" s="6"/>
    </row>
    <row r="49" spans="1:15">
      <c r="A49" s="3"/>
      <c r="B49" s="3"/>
      <c r="C49" s="30" t="s">
        <v>24</v>
      </c>
      <c r="D49" s="35">
        <v>-0.4</v>
      </c>
      <c r="E49" s="35">
        <v>-0.4</v>
      </c>
      <c r="F49" s="35">
        <v>-0.4</v>
      </c>
      <c r="G49" s="35">
        <v>-0.4</v>
      </c>
      <c r="H49" s="35">
        <v>-0.4</v>
      </c>
      <c r="I49" s="35">
        <v>-0.4</v>
      </c>
      <c r="J49" s="35">
        <v>-0.4</v>
      </c>
      <c r="K49" s="6"/>
      <c r="L49" s="6"/>
      <c r="M49" s="6"/>
      <c r="N49" s="6"/>
      <c r="O49" s="6"/>
    </row>
    <row r="50" spans="1:15">
      <c r="A50" s="3"/>
      <c r="B50" s="3"/>
      <c r="C50" s="30" t="s">
        <v>7</v>
      </c>
      <c r="D50" s="32">
        <v>-0.4</v>
      </c>
      <c r="E50" s="32">
        <v>-0.4</v>
      </c>
      <c r="F50" s="32">
        <v>-0.4</v>
      </c>
      <c r="G50" s="32">
        <v>-0.4</v>
      </c>
      <c r="H50" s="32">
        <v>-0.4</v>
      </c>
      <c r="I50" s="32">
        <v>-0.4</v>
      </c>
      <c r="J50" s="32">
        <v>-0.4</v>
      </c>
      <c r="K50" s="6"/>
      <c r="L50" s="6"/>
      <c r="M50" s="6"/>
      <c r="N50" s="6"/>
      <c r="O50" s="6"/>
    </row>
    <row r="51" spans="1:15">
      <c r="A51" s="3"/>
      <c r="B51" s="3"/>
      <c r="C51" s="30" t="s">
        <v>4</v>
      </c>
      <c r="D51" s="36">
        <v>-0.4</v>
      </c>
      <c r="E51" s="36">
        <v>-0.4</v>
      </c>
      <c r="F51" s="36">
        <v>-0.4</v>
      </c>
      <c r="G51" s="36">
        <v>-0.4</v>
      </c>
      <c r="H51" s="36">
        <v>-0.4</v>
      </c>
      <c r="I51" s="36">
        <v>-0.4</v>
      </c>
      <c r="J51" s="36">
        <v>-0.4</v>
      </c>
      <c r="K51" s="6"/>
      <c r="L51" s="6"/>
      <c r="M51" s="6"/>
      <c r="N51" s="6"/>
      <c r="O51" s="6"/>
    </row>
    <row r="52" spans="1:15">
      <c r="A52" s="3"/>
      <c r="B52" s="3"/>
      <c r="C52" s="23"/>
      <c r="D52" s="29"/>
      <c r="E52" s="29"/>
      <c r="F52" s="29"/>
      <c r="G52" s="29"/>
      <c r="H52" s="29"/>
      <c r="I52" s="29"/>
      <c r="J52" s="29"/>
      <c r="K52" s="6"/>
      <c r="L52" s="6"/>
      <c r="M52" s="6"/>
      <c r="N52" s="6"/>
      <c r="O52" s="6"/>
    </row>
    <row r="53" spans="1:15">
      <c r="A53" s="3"/>
      <c r="B53" s="3"/>
      <c r="C53" s="23"/>
      <c r="D53" s="29"/>
      <c r="E53" s="29"/>
      <c r="F53" s="29"/>
      <c r="G53" s="29"/>
      <c r="H53" s="29"/>
      <c r="I53" s="29"/>
      <c r="J53" s="29"/>
      <c r="K53" s="6"/>
      <c r="L53" s="6"/>
      <c r="M53" s="6"/>
      <c r="N53" s="3"/>
      <c r="O53" s="7" t="s">
        <v>33</v>
      </c>
    </row>
    <row r="54" spans="1:15">
      <c r="A54" s="7" t="s">
        <v>34</v>
      </c>
      <c r="B54" s="10"/>
      <c r="C54" s="6"/>
      <c r="D54" s="6"/>
      <c r="E54" s="6"/>
      <c r="F54" s="6"/>
      <c r="G54" s="6"/>
      <c r="H54" s="6"/>
      <c r="I54" s="6"/>
      <c r="J54" s="6"/>
      <c r="K54" s="6"/>
      <c r="L54" s="6"/>
      <c r="M54" s="6"/>
      <c r="N54" s="6"/>
      <c r="O54" s="3"/>
    </row>
    <row r="55" spans="1:15">
      <c r="A55" s="10"/>
      <c r="B55" s="10"/>
      <c r="C55" s="6"/>
      <c r="D55" s="6"/>
      <c r="E55" s="6"/>
      <c r="F55" s="6"/>
      <c r="G55" s="6"/>
      <c r="H55" s="6"/>
      <c r="I55" s="6"/>
      <c r="J55" s="6"/>
      <c r="K55" s="6"/>
      <c r="L55" s="6"/>
      <c r="M55" s="6"/>
      <c r="N55" s="6"/>
      <c r="O55" s="3"/>
    </row>
    <row r="56" spans="1:15" ht="17.25">
      <c r="A56" s="3"/>
      <c r="B56" s="3"/>
      <c r="C56" s="27" t="s">
        <v>35</v>
      </c>
      <c r="D56" s="6"/>
      <c r="E56" s="6"/>
      <c r="F56" s="6"/>
      <c r="G56" s="6"/>
      <c r="H56" s="6"/>
      <c r="I56" s="6"/>
      <c r="J56" s="6"/>
      <c r="K56" s="6"/>
      <c r="L56" s="6"/>
      <c r="M56" s="6"/>
      <c r="N56" s="6"/>
      <c r="O56" s="3"/>
    </row>
    <row r="57" spans="1:15">
      <c r="A57" s="3"/>
      <c r="B57" s="3"/>
      <c r="C57" s="30" t="s">
        <v>2</v>
      </c>
      <c r="D57" s="26">
        <v>71</v>
      </c>
      <c r="E57" s="26">
        <v>72</v>
      </c>
      <c r="F57" s="26">
        <v>74</v>
      </c>
      <c r="G57" s="26" t="s">
        <v>8</v>
      </c>
      <c r="H57" s="26" t="s">
        <v>9</v>
      </c>
      <c r="I57" s="26" t="s">
        <v>10</v>
      </c>
      <c r="J57" s="26" t="s">
        <v>11</v>
      </c>
      <c r="K57" s="26" t="s">
        <v>12</v>
      </c>
      <c r="L57" s="26" t="s">
        <v>13</v>
      </c>
      <c r="M57" s="26" t="s">
        <v>14</v>
      </c>
      <c r="N57" s="3"/>
      <c r="O57" s="3"/>
    </row>
    <row r="58" spans="1:15">
      <c r="A58" s="3"/>
      <c r="B58" s="3"/>
      <c r="C58" s="30" t="s">
        <v>7</v>
      </c>
      <c r="D58" s="43">
        <v>-0.4</v>
      </c>
      <c r="E58" s="43">
        <v>-0.4</v>
      </c>
      <c r="F58" s="43">
        <v>-0.4</v>
      </c>
      <c r="G58" s="43">
        <v>-0.4</v>
      </c>
      <c r="H58" s="43">
        <v>-0.4</v>
      </c>
      <c r="I58" s="43">
        <v>-0.4</v>
      </c>
      <c r="J58" s="43">
        <v>-0.4</v>
      </c>
      <c r="K58" s="43">
        <v>-0.4</v>
      </c>
      <c r="L58" s="43">
        <v>-0.4</v>
      </c>
      <c r="M58" s="43">
        <v>-0.4</v>
      </c>
      <c r="N58" s="3"/>
      <c r="O58" s="3"/>
    </row>
    <row r="59" spans="1:15">
      <c r="A59" s="3"/>
      <c r="B59" s="3"/>
      <c r="C59" s="30" t="s">
        <v>4</v>
      </c>
      <c r="D59" s="43">
        <v>-0.4</v>
      </c>
      <c r="E59" s="43">
        <v>-0.4</v>
      </c>
      <c r="F59" s="43">
        <v>-0.4</v>
      </c>
      <c r="G59" s="43">
        <v>-0.4</v>
      </c>
      <c r="H59" s="43">
        <v>-0.4</v>
      </c>
      <c r="I59" s="43">
        <v>-0.4</v>
      </c>
      <c r="J59" s="43">
        <v>-0.4</v>
      </c>
      <c r="K59" s="43">
        <v>-0.4</v>
      </c>
      <c r="L59" s="43">
        <v>-0.4</v>
      </c>
      <c r="M59" s="43">
        <v>-0.4</v>
      </c>
      <c r="N59" s="3"/>
      <c r="O59" s="3"/>
    </row>
    <row r="60" spans="1:15">
      <c r="A60" s="3"/>
      <c r="B60" s="3"/>
      <c r="C60" s="6"/>
      <c r="D60" s="6"/>
      <c r="E60" s="6"/>
      <c r="F60" s="6"/>
      <c r="G60" s="6"/>
      <c r="H60" s="6"/>
      <c r="I60" s="6"/>
      <c r="J60" s="6"/>
      <c r="K60" s="6"/>
      <c r="L60" s="6"/>
      <c r="M60" s="6"/>
      <c r="N60" s="6"/>
      <c r="O60" s="3"/>
    </row>
    <row r="61" spans="1:15">
      <c r="A61" s="3"/>
      <c r="B61" s="3"/>
      <c r="C61" s="30" t="s">
        <v>2</v>
      </c>
      <c r="D61" s="26" t="s">
        <v>15</v>
      </c>
      <c r="E61" s="26" t="s">
        <v>16</v>
      </c>
      <c r="F61" s="26" t="s">
        <v>17</v>
      </c>
      <c r="G61" s="26" t="s">
        <v>18</v>
      </c>
      <c r="H61" s="26" t="s">
        <v>19</v>
      </c>
      <c r="I61" s="26">
        <v>620</v>
      </c>
      <c r="J61" s="26">
        <v>621</v>
      </c>
      <c r="K61" s="6"/>
      <c r="L61" s="6"/>
      <c r="M61" s="6"/>
      <c r="N61" s="6"/>
      <c r="O61" s="6"/>
    </row>
    <row r="62" spans="1:15">
      <c r="A62" s="3"/>
      <c r="B62" s="3"/>
      <c r="C62" s="30" t="s">
        <v>7</v>
      </c>
      <c r="D62" s="43">
        <v>-0.4</v>
      </c>
      <c r="E62" s="43">
        <v>-0.4</v>
      </c>
      <c r="F62" s="43">
        <v>-0.4</v>
      </c>
      <c r="G62" s="43">
        <v>-0.4</v>
      </c>
      <c r="H62" s="43">
        <v>-0.4</v>
      </c>
      <c r="I62" s="43">
        <v>-0.4</v>
      </c>
      <c r="J62" s="43">
        <v>-0.4</v>
      </c>
      <c r="K62" s="6"/>
      <c r="L62" s="6"/>
      <c r="M62" s="6"/>
      <c r="N62" s="6"/>
      <c r="O62" s="6"/>
    </row>
    <row r="63" spans="1:15">
      <c r="A63" s="3"/>
      <c r="B63" s="3"/>
      <c r="C63" s="30" t="s">
        <v>4</v>
      </c>
      <c r="D63" s="43">
        <v>-0.4</v>
      </c>
      <c r="E63" s="43">
        <v>-0.4</v>
      </c>
      <c r="F63" s="43">
        <v>-0.4</v>
      </c>
      <c r="G63" s="43">
        <v>-0.4</v>
      </c>
      <c r="H63" s="43">
        <v>-0.4</v>
      </c>
      <c r="I63" s="43">
        <v>-0.4</v>
      </c>
      <c r="J63" s="43">
        <v>-0.4</v>
      </c>
      <c r="K63" s="6"/>
      <c r="L63" s="6"/>
      <c r="M63" s="6"/>
      <c r="N63" s="6"/>
      <c r="O63" s="6"/>
    </row>
    <row r="64" spans="1:15">
      <c r="A64" s="3"/>
      <c r="B64" s="3"/>
      <c r="C64" s="23"/>
      <c r="D64" s="44"/>
      <c r="E64" s="44"/>
      <c r="F64" s="44"/>
      <c r="G64" s="44"/>
      <c r="H64" s="44"/>
      <c r="I64" s="44"/>
      <c r="J64" s="44"/>
      <c r="K64" s="6"/>
      <c r="L64" s="6"/>
      <c r="M64" s="6"/>
      <c r="N64" s="6"/>
      <c r="O64" s="6"/>
    </row>
    <row r="65" spans="1:15">
      <c r="A65" s="3"/>
      <c r="B65" s="3"/>
      <c r="C65" s="23"/>
      <c r="D65" s="44"/>
      <c r="E65" s="44"/>
      <c r="F65" s="44"/>
      <c r="G65" s="44"/>
      <c r="H65" s="44"/>
      <c r="I65" s="44"/>
      <c r="J65" s="44"/>
      <c r="K65" s="6"/>
      <c r="L65" s="6"/>
      <c r="M65" s="6"/>
      <c r="N65" s="3"/>
      <c r="O65" s="7" t="s">
        <v>36</v>
      </c>
    </row>
    <row r="66" spans="1:15">
      <c r="A66" s="7" t="s">
        <v>37</v>
      </c>
      <c r="B66" s="10"/>
      <c r="C66" s="23"/>
      <c r="D66" s="45"/>
      <c r="E66" s="45"/>
      <c r="F66" s="45"/>
      <c r="G66" s="45"/>
      <c r="H66" s="6"/>
      <c r="I66" s="6"/>
      <c r="J66" s="6"/>
      <c r="K66" s="6"/>
      <c r="L66" s="6"/>
      <c r="M66" s="6"/>
      <c r="N66" s="6"/>
      <c r="O66" s="6"/>
    </row>
    <row r="67" spans="1:15">
      <c r="A67" s="10"/>
      <c r="B67" s="10"/>
      <c r="C67" s="23"/>
      <c r="D67" s="45"/>
      <c r="E67" s="45"/>
      <c r="F67" s="45"/>
      <c r="G67" s="45"/>
      <c r="H67" s="6"/>
      <c r="I67" s="6"/>
      <c r="J67" s="6"/>
      <c r="K67" s="6"/>
      <c r="L67" s="6"/>
      <c r="M67" s="6"/>
      <c r="N67" s="6"/>
      <c r="O67" s="6"/>
    </row>
    <row r="68" spans="1:15" ht="17.25">
      <c r="A68" s="3"/>
      <c r="B68" s="3"/>
      <c r="C68" s="27" t="s">
        <v>38</v>
      </c>
      <c r="D68" s="6"/>
      <c r="E68" s="6"/>
      <c r="F68" s="6"/>
      <c r="G68" s="6"/>
      <c r="H68" s="6"/>
      <c r="I68" s="6"/>
      <c r="J68" s="6"/>
      <c r="K68" s="6"/>
      <c r="L68" s="6"/>
      <c r="M68" s="6"/>
      <c r="N68" s="6"/>
      <c r="O68" s="6"/>
    </row>
    <row r="69" spans="1:15">
      <c r="A69" s="3"/>
      <c r="B69" s="3"/>
      <c r="C69" s="30" t="s">
        <v>2</v>
      </c>
      <c r="D69" s="26">
        <v>51</v>
      </c>
      <c r="E69" s="26">
        <v>52</v>
      </c>
      <c r="F69" s="26">
        <v>53</v>
      </c>
      <c r="G69" s="26">
        <v>54</v>
      </c>
      <c r="H69" s="26">
        <v>55</v>
      </c>
      <c r="I69" s="26">
        <v>56</v>
      </c>
      <c r="J69" s="6"/>
      <c r="K69" s="6"/>
      <c r="L69" s="6"/>
      <c r="M69" s="6"/>
      <c r="N69" s="6"/>
      <c r="O69" s="6"/>
    </row>
    <row r="70" spans="1:15">
      <c r="A70" s="3"/>
      <c r="B70" s="3"/>
      <c r="C70" s="30" t="s">
        <v>4</v>
      </c>
      <c r="D70" s="43">
        <v>0</v>
      </c>
      <c r="E70" s="43">
        <v>0</v>
      </c>
      <c r="F70" s="43">
        <v>0</v>
      </c>
      <c r="G70" s="43">
        <v>0</v>
      </c>
      <c r="H70" s="43">
        <v>0</v>
      </c>
      <c r="I70" s="43">
        <v>0</v>
      </c>
      <c r="J70" s="6"/>
      <c r="K70" s="6"/>
      <c r="L70" s="6"/>
      <c r="M70" s="6"/>
      <c r="N70" s="6"/>
      <c r="O70" s="6"/>
    </row>
    <row r="71" spans="1:15">
      <c r="A71" s="3"/>
      <c r="B71" s="3"/>
      <c r="C71" s="23"/>
      <c r="D71" s="44"/>
      <c r="E71" s="44"/>
      <c r="F71" s="44"/>
      <c r="G71" s="44"/>
      <c r="H71" s="44"/>
      <c r="I71" s="44"/>
      <c r="J71" s="6"/>
      <c r="K71" s="6"/>
      <c r="L71" s="6"/>
      <c r="M71" s="6"/>
      <c r="N71" s="6"/>
      <c r="O71" s="6"/>
    </row>
    <row r="72" spans="1:15">
      <c r="A72" s="3"/>
      <c r="B72" s="3"/>
      <c r="C72" s="23"/>
      <c r="D72" s="45"/>
      <c r="E72" s="45"/>
      <c r="F72" s="45"/>
      <c r="G72" s="45"/>
      <c r="H72" s="45"/>
      <c r="I72" s="45"/>
      <c r="J72" s="3"/>
      <c r="K72" s="3"/>
      <c r="L72" s="6"/>
      <c r="M72" s="6"/>
      <c r="N72" s="6"/>
      <c r="O72" s="7" t="s">
        <v>39</v>
      </c>
    </row>
    <row r="73" spans="1:15">
      <c r="A73" s="7" t="s">
        <v>40</v>
      </c>
      <c r="B73" s="10"/>
      <c r="C73" s="23"/>
      <c r="D73" s="45"/>
      <c r="E73" s="45"/>
      <c r="F73" s="45"/>
      <c r="G73" s="45"/>
      <c r="H73" s="45"/>
      <c r="I73" s="45"/>
      <c r="J73" s="6"/>
      <c r="K73" s="6"/>
      <c r="L73" s="6"/>
      <c r="M73" s="6"/>
      <c r="N73" s="6"/>
      <c r="O73" s="6"/>
    </row>
    <row r="74" spans="1:15">
      <c r="A74" s="10"/>
      <c r="B74" s="10"/>
      <c r="C74" s="23"/>
      <c r="D74" s="45"/>
      <c r="E74" s="45"/>
      <c r="F74" s="45"/>
      <c r="G74" s="45"/>
      <c r="H74" s="45"/>
      <c r="I74" s="45"/>
      <c r="J74" s="6"/>
      <c r="K74" s="6"/>
      <c r="L74" s="6"/>
      <c r="M74" s="6"/>
      <c r="N74" s="6"/>
      <c r="O74" s="6"/>
    </row>
    <row r="75" spans="1:15">
      <c r="A75" s="3"/>
      <c r="B75" s="3"/>
      <c r="C75" s="27" t="s">
        <v>41</v>
      </c>
      <c r="D75" s="27"/>
      <c r="E75" s="27"/>
      <c r="F75" s="6"/>
      <c r="G75" s="6"/>
      <c r="H75" s="6"/>
      <c r="I75" s="6"/>
      <c r="J75" s="6"/>
      <c r="K75" s="6"/>
      <c r="L75" s="6"/>
      <c r="M75" s="6"/>
      <c r="N75" s="6"/>
      <c r="O75" s="3"/>
    </row>
    <row r="76" spans="1:15" ht="55.5" customHeight="1">
      <c r="A76" s="3"/>
      <c r="B76" s="3"/>
      <c r="C76" s="845" t="s">
        <v>42</v>
      </c>
      <c r="D76" s="845"/>
      <c r="E76" s="845"/>
      <c r="F76" s="845"/>
      <c r="G76" s="845"/>
      <c r="H76" s="845"/>
      <c r="I76" s="845"/>
      <c r="J76" s="845"/>
      <c r="K76" s="845"/>
      <c r="L76" s="845"/>
      <c r="M76" s="845"/>
      <c r="N76" s="845"/>
      <c r="O76" s="3"/>
    </row>
    <row r="77" spans="1:15">
      <c r="A77" s="3"/>
      <c r="B77" s="3"/>
      <c r="C77" s="46"/>
      <c r="D77" s="46"/>
      <c r="E77" s="46"/>
      <c r="F77" s="46"/>
      <c r="G77" s="46"/>
      <c r="H77" s="46"/>
      <c r="I77" s="46"/>
      <c r="J77" s="46"/>
      <c r="K77" s="46"/>
      <c r="L77" s="46"/>
      <c r="M77" s="46"/>
      <c r="N77" s="46"/>
      <c r="O77" s="3"/>
    </row>
    <row r="78" spans="1:15">
      <c r="A78" s="3"/>
      <c r="B78" s="3"/>
      <c r="C78" s="6"/>
      <c r="D78" s="6"/>
      <c r="E78" s="6"/>
      <c r="F78" s="6"/>
      <c r="G78" s="6"/>
      <c r="H78" s="6"/>
      <c r="I78" s="6"/>
      <c r="J78" s="6"/>
      <c r="K78" s="6"/>
      <c r="L78" s="6"/>
      <c r="M78" s="6"/>
      <c r="N78" s="6"/>
      <c r="O78" s="7" t="s">
        <v>43</v>
      </c>
    </row>
    <row r="79" spans="1:15">
      <c r="A79" s="7" t="s">
        <v>44</v>
      </c>
      <c r="B79" s="10"/>
      <c r="C79" s="6"/>
      <c r="D79" s="6"/>
      <c r="E79" s="6"/>
      <c r="F79" s="6"/>
      <c r="G79" s="6"/>
      <c r="H79" s="6"/>
      <c r="I79" s="6"/>
      <c r="J79" s="6"/>
      <c r="K79" s="6"/>
      <c r="L79" s="6"/>
      <c r="M79" s="6"/>
      <c r="N79" s="6"/>
      <c r="O79" s="3"/>
    </row>
    <row r="80" spans="1:15">
      <c r="A80" s="10"/>
      <c r="B80" s="10"/>
      <c r="C80" s="6"/>
      <c r="D80" s="6"/>
      <c r="E80" s="6"/>
      <c r="F80" s="6"/>
      <c r="G80" s="6"/>
      <c r="H80" s="6"/>
      <c r="I80" s="6"/>
      <c r="J80" s="6"/>
      <c r="K80" s="6"/>
      <c r="L80" s="6"/>
      <c r="M80" s="6"/>
      <c r="N80" s="6"/>
      <c r="O80" s="3"/>
    </row>
    <row r="81" spans="1:15" ht="17.25">
      <c r="A81" s="3"/>
      <c r="B81" s="3"/>
      <c r="C81" s="27" t="s">
        <v>45</v>
      </c>
      <c r="D81" s="6"/>
      <c r="E81" s="6"/>
      <c r="F81" s="6"/>
      <c r="G81" s="6"/>
      <c r="H81" s="6"/>
      <c r="I81" s="6"/>
      <c r="J81" s="6"/>
      <c r="K81" s="6"/>
      <c r="L81" s="6"/>
      <c r="M81" s="6"/>
      <c r="N81" s="6"/>
      <c r="O81" s="3"/>
    </row>
    <row r="82" spans="1:15">
      <c r="A82" s="3"/>
      <c r="B82" s="3"/>
      <c r="C82" s="30" t="s">
        <v>2</v>
      </c>
      <c r="D82" s="26">
        <v>32</v>
      </c>
      <c r="E82" s="26">
        <v>33</v>
      </c>
      <c r="F82" s="26">
        <v>34</v>
      </c>
      <c r="G82" s="26">
        <v>35</v>
      </c>
      <c r="H82" s="26">
        <v>36</v>
      </c>
      <c r="I82" s="26">
        <v>37</v>
      </c>
      <c r="J82" s="26">
        <v>38</v>
      </c>
      <c r="K82" s="6"/>
      <c r="L82" s="6"/>
      <c r="M82" s="6"/>
      <c r="N82" s="6"/>
      <c r="O82" s="3"/>
    </row>
    <row r="83" spans="1:15">
      <c r="A83" s="3"/>
      <c r="B83" s="3"/>
      <c r="C83" s="30" t="s">
        <v>4</v>
      </c>
      <c r="D83" s="43">
        <v>-0.4</v>
      </c>
      <c r="E83" s="43">
        <v>-0.4</v>
      </c>
      <c r="F83" s="43">
        <v>-0.4</v>
      </c>
      <c r="G83" s="43">
        <v>-0.4</v>
      </c>
      <c r="H83" s="43">
        <v>-0.4</v>
      </c>
      <c r="I83" s="43">
        <v>-0.4</v>
      </c>
      <c r="J83" s="43">
        <v>-0.4</v>
      </c>
      <c r="K83" s="6"/>
      <c r="L83" s="6"/>
      <c r="M83" s="6"/>
      <c r="N83" s="6"/>
      <c r="O83" s="3"/>
    </row>
    <row r="84" spans="1:15">
      <c r="A84" s="3"/>
      <c r="B84" s="3"/>
      <c r="C84" s="23"/>
      <c r="D84" s="44"/>
      <c r="E84" s="44"/>
      <c r="F84" s="44"/>
      <c r="G84" s="44"/>
      <c r="H84" s="44"/>
      <c r="I84" s="44"/>
      <c r="J84" s="44"/>
      <c r="K84" s="6"/>
      <c r="L84" s="6"/>
      <c r="M84" s="6"/>
      <c r="N84" s="6"/>
      <c r="O84" s="3"/>
    </row>
    <row r="85" spans="1:15">
      <c r="A85" s="3"/>
      <c r="B85" s="3"/>
      <c r="C85" s="23"/>
      <c r="D85" s="45"/>
      <c r="E85" s="45"/>
      <c r="F85" s="45"/>
      <c r="G85" s="45"/>
      <c r="H85" s="45"/>
      <c r="I85" s="45"/>
      <c r="J85" s="6"/>
      <c r="K85" s="3"/>
      <c r="L85" s="3"/>
      <c r="M85" s="6"/>
      <c r="N85" s="6"/>
      <c r="O85" s="7" t="s">
        <v>46</v>
      </c>
    </row>
  </sheetData>
  <mergeCells count="2">
    <mergeCell ref="C4:M4"/>
    <mergeCell ref="C76:N7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32"/>
  <sheetViews>
    <sheetView workbookViewId="0">
      <selection activeCell="C251" sqref="C251:D251"/>
    </sheetView>
  </sheetViews>
  <sheetFormatPr defaultColWidth="9.140625" defaultRowHeight="15"/>
  <cols>
    <col min="1" max="1" width="12.7109375" style="3" bestFit="1" customWidth="1"/>
    <col min="2" max="2" width="1" style="3" customWidth="1"/>
    <col min="3" max="3" width="81.5703125" style="3" customWidth="1"/>
    <col min="4" max="4" width="15" style="91" customWidth="1"/>
    <col min="5" max="5" width="13.5703125" style="91" customWidth="1"/>
    <col min="6" max="6" width="0.7109375" style="91" customWidth="1"/>
    <col min="7" max="7" width="12.42578125" style="92" bestFit="1" customWidth="1"/>
    <col min="8" max="8" width="3.28515625" style="3" customWidth="1"/>
    <col min="9" max="9" width="2.28515625" style="3" customWidth="1"/>
    <col min="10" max="10" width="11.28515625" style="3" hidden="1" customWidth="1"/>
    <col min="11" max="11" width="13.42578125" style="3" hidden="1" customWidth="1"/>
    <col min="12" max="13" width="9.28515625" style="3" hidden="1" customWidth="1"/>
    <col min="14" max="14" width="9.7109375" style="3" hidden="1" customWidth="1"/>
    <col min="15" max="15" width="13.42578125" style="3" hidden="1" customWidth="1"/>
    <col min="16" max="16" width="9.140625" style="3"/>
    <col min="17" max="16384" width="9.140625" style="1"/>
  </cols>
  <sheetData>
    <row r="1" spans="1:15" ht="18.75">
      <c r="C1" s="693" t="s">
        <v>802</v>
      </c>
      <c r="J1" s="93" t="s">
        <v>1</v>
      </c>
    </row>
    <row r="2" spans="1:15">
      <c r="D2" s="24"/>
      <c r="E2" s="24"/>
      <c r="F2" s="24"/>
      <c r="G2" s="94"/>
      <c r="H2" s="16"/>
      <c r="I2" s="16"/>
      <c r="J2" s="95" t="s">
        <v>226</v>
      </c>
      <c r="K2" s="16"/>
      <c r="L2" s="16"/>
      <c r="M2" s="16"/>
    </row>
    <row r="3" spans="1:15">
      <c r="C3" s="95"/>
      <c r="D3" s="24"/>
      <c r="E3" s="24"/>
      <c r="F3" s="24"/>
      <c r="G3" s="94"/>
      <c r="H3" s="16"/>
      <c r="I3" s="16"/>
      <c r="J3" s="16"/>
      <c r="K3" s="16"/>
      <c r="L3" s="16"/>
      <c r="M3" s="16"/>
    </row>
    <row r="4" spans="1:15">
      <c r="C4" s="698" t="s">
        <v>91</v>
      </c>
      <c r="D4" s="699"/>
      <c r="E4" s="699"/>
      <c r="F4" s="24"/>
      <c r="G4" s="94"/>
      <c r="H4" s="16"/>
      <c r="I4" s="16"/>
      <c r="J4" s="16"/>
      <c r="K4" s="16"/>
      <c r="L4" s="16"/>
      <c r="M4" s="16"/>
    </row>
    <row r="5" spans="1:15">
      <c r="C5" s="700"/>
      <c r="D5" s="699"/>
      <c r="E5" s="699"/>
      <c r="F5" s="24"/>
      <c r="G5" s="94"/>
      <c r="H5" s="16"/>
      <c r="I5" s="16"/>
      <c r="J5" s="96"/>
      <c r="K5" s="16"/>
      <c r="L5" s="16"/>
      <c r="M5" s="16"/>
      <c r="N5" s="6"/>
      <c r="O5" s="6"/>
    </row>
    <row r="6" spans="1:15" ht="49.5" customHeight="1">
      <c r="C6" s="742" t="s">
        <v>874</v>
      </c>
      <c r="D6" s="743"/>
      <c r="E6" s="743"/>
      <c r="F6" s="58"/>
      <c r="G6" s="99"/>
      <c r="H6" s="16"/>
      <c r="I6" s="16"/>
      <c r="J6" s="61" t="s">
        <v>92</v>
      </c>
      <c r="K6" s="62"/>
      <c r="L6" s="62"/>
      <c r="M6" s="62"/>
      <c r="N6" s="63"/>
      <c r="O6" s="64"/>
    </row>
    <row r="7" spans="1:15">
      <c r="A7" s="695"/>
      <c r="B7" s="17"/>
      <c r="C7" s="701"/>
      <c r="D7" s="699"/>
      <c r="E7" s="699"/>
      <c r="F7" s="24"/>
      <c r="G7" s="42"/>
      <c r="H7" s="24"/>
      <c r="I7" s="24"/>
      <c r="J7" s="65">
        <v>2021</v>
      </c>
      <c r="K7" s="66"/>
      <c r="L7" s="66"/>
      <c r="M7" s="66"/>
      <c r="N7" s="67"/>
      <c r="O7" s="68"/>
    </row>
    <row r="8" spans="1:15">
      <c r="A8" s="10"/>
      <c r="B8" s="10"/>
      <c r="C8" s="701"/>
      <c r="D8" s="699"/>
      <c r="E8" s="699"/>
      <c r="F8" s="24"/>
      <c r="G8" s="42"/>
      <c r="H8" s="24"/>
      <c r="I8" s="24"/>
      <c r="J8" s="65"/>
      <c r="K8" s="66"/>
      <c r="L8" s="66"/>
      <c r="M8" s="66"/>
      <c r="N8" s="67"/>
      <c r="O8" s="68"/>
    </row>
    <row r="9" spans="1:15" ht="16.5" thickBot="1">
      <c r="C9" s="702" t="s">
        <v>93</v>
      </c>
      <c r="D9" s="702" t="s">
        <v>94</v>
      </c>
      <c r="E9" s="703" t="s">
        <v>95</v>
      </c>
      <c r="F9" s="100"/>
      <c r="G9" s="100"/>
      <c r="H9" s="24"/>
      <c r="I9" s="24"/>
      <c r="J9" s="69" t="s">
        <v>96</v>
      </c>
      <c r="K9" s="66"/>
      <c r="L9" s="66"/>
      <c r="M9" s="66"/>
      <c r="N9" s="67"/>
      <c r="O9" s="68"/>
    </row>
    <row r="10" spans="1:15" ht="15.75" thickBot="1">
      <c r="C10" s="704" t="s">
        <v>97</v>
      </c>
      <c r="D10" s="705" t="s">
        <v>225</v>
      </c>
      <c r="E10" s="706">
        <v>1</v>
      </c>
      <c r="F10" s="101"/>
      <c r="G10" s="42"/>
      <c r="H10" s="24"/>
      <c r="I10" s="24"/>
      <c r="J10" s="70">
        <v>33</v>
      </c>
      <c r="K10" s="71" t="s">
        <v>99</v>
      </c>
      <c r="L10" s="72">
        <v>16.5</v>
      </c>
      <c r="M10" s="73" t="s">
        <v>100</v>
      </c>
      <c r="N10" s="74"/>
      <c r="O10" s="75"/>
    </row>
    <row r="11" spans="1:15" ht="15.75" thickBot="1">
      <c r="C11" s="704" t="s">
        <v>101</v>
      </c>
      <c r="D11" s="705" t="s">
        <v>225</v>
      </c>
      <c r="E11" s="706">
        <v>1</v>
      </c>
      <c r="F11" s="101"/>
      <c r="G11" s="42"/>
      <c r="H11" s="24"/>
      <c r="I11" s="24"/>
      <c r="J11" s="76">
        <v>31</v>
      </c>
      <c r="K11" s="71" t="s">
        <v>99</v>
      </c>
      <c r="L11" s="72">
        <v>15.5</v>
      </c>
      <c r="M11" s="73" t="s">
        <v>100</v>
      </c>
      <c r="N11" s="74"/>
      <c r="O11" s="75"/>
    </row>
    <row r="12" spans="1:15" ht="15.75" thickBot="1">
      <c r="C12" s="704" t="s">
        <v>102</v>
      </c>
      <c r="D12" s="705" t="s">
        <v>225</v>
      </c>
      <c r="E12" s="706">
        <v>1</v>
      </c>
      <c r="F12" s="101"/>
      <c r="G12" s="42"/>
      <c r="H12" s="24"/>
      <c r="I12" s="24"/>
      <c r="J12" s="76">
        <v>15.45</v>
      </c>
      <c r="K12" s="66" t="s">
        <v>103</v>
      </c>
      <c r="L12" s="77"/>
      <c r="M12" s="66"/>
      <c r="N12" s="77"/>
      <c r="O12" s="75"/>
    </row>
    <row r="13" spans="1:15" ht="15.75" thickBot="1">
      <c r="C13" s="704" t="s">
        <v>104</v>
      </c>
      <c r="D13" s="705" t="s">
        <v>225</v>
      </c>
      <c r="E13" s="706">
        <v>1</v>
      </c>
      <c r="F13" s="101"/>
      <c r="G13" s="42"/>
      <c r="H13" s="24"/>
      <c r="I13" s="24"/>
      <c r="J13" s="78"/>
      <c r="K13" s="71"/>
      <c r="L13" s="79" t="s">
        <v>105</v>
      </c>
      <c r="M13" s="79" t="s">
        <v>106</v>
      </c>
      <c r="N13" s="79" t="s">
        <v>107</v>
      </c>
      <c r="O13" s="75"/>
    </row>
    <row r="14" spans="1:15" ht="15.75" hidden="1" thickBot="1">
      <c r="C14" s="707"/>
      <c r="D14" s="708"/>
      <c r="E14" s="709"/>
      <c r="F14" s="101"/>
      <c r="H14" s="24"/>
      <c r="I14" s="24"/>
      <c r="J14" s="78"/>
      <c r="K14" s="71" t="s">
        <v>230</v>
      </c>
      <c r="L14" s="80">
        <v>15.45</v>
      </c>
      <c r="M14" s="80">
        <v>24.3</v>
      </c>
      <c r="N14" s="80">
        <v>31</v>
      </c>
      <c r="O14" s="75"/>
    </row>
    <row r="15" spans="1:15" ht="15.75" hidden="1" thickBot="1">
      <c r="C15" s="707"/>
      <c r="D15" s="708"/>
      <c r="E15" s="709"/>
      <c r="F15" s="101"/>
      <c r="G15" s="42"/>
      <c r="H15" s="24"/>
      <c r="I15" s="24"/>
      <c r="J15" s="78"/>
      <c r="K15" s="71" t="s">
        <v>100</v>
      </c>
      <c r="L15" s="80">
        <v>15.45</v>
      </c>
      <c r="M15" s="80">
        <v>15.45</v>
      </c>
      <c r="N15" s="80">
        <v>15.5</v>
      </c>
      <c r="O15" s="75"/>
    </row>
    <row r="16" spans="1:15" hidden="1">
      <c r="C16" s="704" t="s">
        <v>108</v>
      </c>
      <c r="D16" s="705" t="s">
        <v>98</v>
      </c>
      <c r="E16" s="706"/>
      <c r="F16" s="101"/>
      <c r="G16" s="42"/>
      <c r="H16" s="24"/>
      <c r="I16" s="24"/>
      <c r="J16" s="70">
        <v>16.5</v>
      </c>
      <c r="K16" s="81"/>
      <c r="L16" s="82"/>
      <c r="M16" s="81"/>
      <c r="N16" s="82"/>
      <c r="O16" s="83"/>
    </row>
    <row r="17" spans="3:15" hidden="1">
      <c r="C17" s="704" t="s">
        <v>109</v>
      </c>
      <c r="D17" s="705" t="s">
        <v>98</v>
      </c>
      <c r="E17" s="706"/>
      <c r="F17" s="102"/>
      <c r="G17" s="42"/>
      <c r="H17" s="24"/>
      <c r="I17" s="24"/>
      <c r="J17" s="70">
        <v>2</v>
      </c>
      <c r="K17" s="66" t="s">
        <v>110</v>
      </c>
      <c r="L17" s="66"/>
      <c r="M17" s="66"/>
      <c r="N17" s="67"/>
      <c r="O17" s="68"/>
    </row>
    <row r="18" spans="3:15" hidden="1">
      <c r="C18" s="704" t="s">
        <v>111</v>
      </c>
      <c r="D18" s="705" t="s">
        <v>98</v>
      </c>
      <c r="E18" s="706"/>
      <c r="F18" s="102"/>
      <c r="G18" s="42"/>
      <c r="H18" s="24"/>
      <c r="I18" s="24"/>
      <c r="J18" s="76">
        <v>5.55</v>
      </c>
      <c r="K18" s="66" t="s">
        <v>112</v>
      </c>
      <c r="L18" s="66"/>
      <c r="M18" s="66"/>
      <c r="N18" s="67"/>
      <c r="O18" s="68"/>
    </row>
    <row r="19" spans="3:15" hidden="1">
      <c r="C19" s="704" t="s">
        <v>113</v>
      </c>
      <c r="D19" s="705" t="s">
        <v>98</v>
      </c>
      <c r="E19" s="706"/>
      <c r="F19" s="102"/>
      <c r="G19" s="42"/>
      <c r="H19" s="24"/>
      <c r="I19" s="24"/>
      <c r="J19" s="76">
        <v>6.7</v>
      </c>
      <c r="K19" s="66" t="s">
        <v>114</v>
      </c>
      <c r="L19" s="66"/>
      <c r="M19" s="66"/>
      <c r="N19" s="67"/>
      <c r="O19" s="68"/>
    </row>
    <row r="20" spans="3:15" hidden="1">
      <c r="C20" s="704" t="s">
        <v>115</v>
      </c>
      <c r="D20" s="705" t="s">
        <v>98</v>
      </c>
      <c r="E20" s="706"/>
      <c r="F20" s="102"/>
      <c r="G20" s="42"/>
      <c r="H20" s="24"/>
      <c r="I20" s="24"/>
      <c r="J20" s="76">
        <v>5.55</v>
      </c>
      <c r="K20" s="66" t="s">
        <v>112</v>
      </c>
      <c r="L20" s="66"/>
      <c r="M20" s="66"/>
      <c r="N20" s="67"/>
      <c r="O20" s="68"/>
    </row>
    <row r="21" spans="3:15" hidden="1">
      <c r="C21" s="704" t="s">
        <v>116</v>
      </c>
      <c r="D21" s="705" t="s">
        <v>98</v>
      </c>
      <c r="E21" s="706"/>
      <c r="F21" s="102"/>
      <c r="G21" s="42"/>
      <c r="H21" s="24"/>
      <c r="I21" s="24"/>
      <c r="J21" s="76">
        <v>6.7</v>
      </c>
      <c r="K21" s="66" t="s">
        <v>114</v>
      </c>
      <c r="L21" s="66"/>
      <c r="M21" s="66"/>
      <c r="N21" s="67"/>
      <c r="O21" s="68"/>
    </row>
    <row r="22" spans="3:15" hidden="1">
      <c r="C22" s="704" t="s">
        <v>117</v>
      </c>
      <c r="D22" s="705" t="s">
        <v>98</v>
      </c>
      <c r="E22" s="706"/>
      <c r="F22" s="101"/>
      <c r="G22" s="42"/>
      <c r="H22" s="24"/>
      <c r="I22" s="24"/>
      <c r="J22" s="76">
        <v>54.5</v>
      </c>
      <c r="K22" s="66"/>
      <c r="L22" s="66"/>
      <c r="M22" s="66"/>
      <c r="N22" s="67"/>
      <c r="O22" s="68"/>
    </row>
    <row r="23" spans="3:15" hidden="1">
      <c r="C23" s="704" t="s">
        <v>118</v>
      </c>
      <c r="D23" s="705" t="s">
        <v>98</v>
      </c>
      <c r="E23" s="706"/>
      <c r="F23" s="101"/>
      <c r="G23" s="42"/>
      <c r="H23" s="24"/>
      <c r="I23" s="24"/>
      <c r="J23" s="76">
        <v>115</v>
      </c>
      <c r="K23" s="66"/>
      <c r="L23" s="66"/>
      <c r="M23" s="66"/>
      <c r="N23" s="67"/>
      <c r="O23" s="68"/>
    </row>
    <row r="24" spans="3:15" hidden="1">
      <c r="C24" s="704" t="s">
        <v>119</v>
      </c>
      <c r="D24" s="705" t="s">
        <v>98</v>
      </c>
      <c r="E24" s="706"/>
      <c r="F24" s="101"/>
      <c r="G24" s="42"/>
      <c r="H24" s="24"/>
      <c r="I24" s="24"/>
      <c r="J24" s="76">
        <v>39</v>
      </c>
      <c r="K24" s="66"/>
      <c r="L24" s="66"/>
      <c r="M24" s="66"/>
      <c r="N24" s="67"/>
      <c r="O24" s="68"/>
    </row>
    <row r="25" spans="3:15" hidden="1">
      <c r="C25" s="704" t="s">
        <v>120</v>
      </c>
      <c r="D25" s="705" t="s">
        <v>98</v>
      </c>
      <c r="E25" s="706"/>
      <c r="F25" s="102"/>
      <c r="G25" s="42"/>
      <c r="H25" s="24"/>
      <c r="I25" s="24"/>
      <c r="J25" s="70">
        <v>85.5</v>
      </c>
      <c r="K25" s="66" t="s">
        <v>231</v>
      </c>
      <c r="L25" s="66"/>
      <c r="M25" s="66"/>
      <c r="N25" s="67"/>
      <c r="O25" s="68"/>
    </row>
    <row r="26" spans="3:15" hidden="1">
      <c r="C26" s="704" t="s">
        <v>121</v>
      </c>
      <c r="D26" s="705" t="s">
        <v>98</v>
      </c>
      <c r="E26" s="706"/>
      <c r="F26" s="102"/>
      <c r="G26" s="42"/>
      <c r="H26" s="24"/>
      <c r="I26" s="24"/>
      <c r="J26" s="76">
        <v>171</v>
      </c>
      <c r="K26" s="66" t="s">
        <v>232</v>
      </c>
      <c r="L26" s="66"/>
      <c r="M26" s="66"/>
      <c r="N26" s="67"/>
      <c r="O26" s="68"/>
    </row>
    <row r="27" spans="3:15" hidden="1">
      <c r="C27" s="704" t="s">
        <v>122</v>
      </c>
      <c r="D27" s="705" t="s">
        <v>98</v>
      </c>
      <c r="E27" s="706"/>
      <c r="F27" s="102"/>
      <c r="G27" s="42"/>
      <c r="H27" s="24"/>
      <c r="I27" s="24"/>
      <c r="J27" s="84">
        <v>46.4</v>
      </c>
      <c r="K27" s="66" t="s">
        <v>233</v>
      </c>
      <c r="L27" s="66"/>
      <c r="M27" s="66"/>
      <c r="N27" s="67"/>
      <c r="O27" s="68"/>
    </row>
    <row r="28" spans="3:15" hidden="1">
      <c r="C28" s="704" t="s">
        <v>123</v>
      </c>
      <c r="D28" s="705" t="s">
        <v>98</v>
      </c>
      <c r="E28" s="706"/>
      <c r="F28" s="102"/>
      <c r="G28" s="42"/>
      <c r="H28" s="24"/>
      <c r="I28" s="24"/>
      <c r="J28" s="76">
        <v>85.5</v>
      </c>
      <c r="K28" s="66" t="s">
        <v>234</v>
      </c>
      <c r="L28" s="66"/>
      <c r="M28" s="66"/>
      <c r="N28" s="67"/>
      <c r="O28" s="68"/>
    </row>
    <row r="29" spans="3:15" hidden="1">
      <c r="C29" s="704" t="s">
        <v>124</v>
      </c>
      <c r="D29" s="705" t="s">
        <v>98</v>
      </c>
      <c r="E29" s="706"/>
      <c r="F29" s="102"/>
      <c r="G29" s="42"/>
      <c r="H29" s="24"/>
      <c r="I29" s="24"/>
      <c r="J29" s="76">
        <v>171</v>
      </c>
      <c r="K29" s="66" t="s">
        <v>235</v>
      </c>
      <c r="L29" s="66"/>
      <c r="M29" s="66"/>
      <c r="N29" s="67"/>
      <c r="O29" s="68"/>
    </row>
    <row r="30" spans="3:15" hidden="1">
      <c r="C30" s="704" t="s">
        <v>125</v>
      </c>
      <c r="D30" s="705" t="s">
        <v>98</v>
      </c>
      <c r="E30" s="706"/>
      <c r="F30" s="102"/>
      <c r="G30" s="42"/>
      <c r="H30" s="24"/>
      <c r="I30" s="24"/>
      <c r="J30" s="70">
        <v>105</v>
      </c>
      <c r="K30" s="107" t="s">
        <v>236</v>
      </c>
      <c r="L30" s="66"/>
      <c r="M30" s="66"/>
      <c r="N30" s="67"/>
      <c r="O30" s="68"/>
    </row>
    <row r="31" spans="3:15" hidden="1">
      <c r="C31" s="704" t="s">
        <v>126</v>
      </c>
      <c r="D31" s="705" t="s">
        <v>98</v>
      </c>
      <c r="E31" s="706"/>
      <c r="F31" s="102"/>
      <c r="G31" s="42"/>
      <c r="H31" s="24"/>
      <c r="I31" s="24"/>
      <c r="J31" s="76">
        <v>130</v>
      </c>
      <c r="K31" s="107" t="s">
        <v>236</v>
      </c>
      <c r="L31" s="66"/>
      <c r="M31" s="66"/>
      <c r="N31" s="67"/>
      <c r="O31" s="68"/>
    </row>
    <row r="32" spans="3:15" hidden="1">
      <c r="C32" s="704" t="s">
        <v>127</v>
      </c>
      <c r="D32" s="705" t="s">
        <v>98</v>
      </c>
      <c r="E32" s="706"/>
      <c r="F32" s="102"/>
      <c r="G32" s="42"/>
      <c r="H32" s="24"/>
      <c r="I32" s="24"/>
      <c r="J32" s="76">
        <v>105</v>
      </c>
      <c r="K32" s="66"/>
      <c r="L32" s="66"/>
      <c r="M32" s="66"/>
      <c r="N32" s="67"/>
      <c r="O32" s="68"/>
    </row>
    <row r="33" spans="3:15" hidden="1">
      <c r="C33" s="704" t="s">
        <v>128</v>
      </c>
      <c r="D33" s="705" t="s">
        <v>98</v>
      </c>
      <c r="E33" s="706"/>
      <c r="F33" s="102"/>
      <c r="G33" s="42"/>
      <c r="H33" s="24"/>
      <c r="I33" s="24"/>
      <c r="J33" s="76">
        <v>105</v>
      </c>
      <c r="K33" s="66"/>
      <c r="L33" s="66"/>
      <c r="M33" s="66"/>
      <c r="N33" s="67"/>
      <c r="O33" s="68"/>
    </row>
    <row r="34" spans="3:15" ht="17.25">
      <c r="C34" s="704" t="s">
        <v>875</v>
      </c>
      <c r="D34" s="705" t="s">
        <v>225</v>
      </c>
      <c r="E34" s="706">
        <v>1</v>
      </c>
      <c r="F34" s="102"/>
      <c r="G34" s="42"/>
      <c r="H34" s="24"/>
      <c r="I34" s="24"/>
      <c r="J34" s="76">
        <v>6.9</v>
      </c>
      <c r="K34" s="66"/>
      <c r="L34" s="66"/>
      <c r="M34" s="66"/>
      <c r="N34" s="67"/>
      <c r="O34" s="68"/>
    </row>
    <row r="35" spans="3:15" ht="17.25">
      <c r="C35" s="704" t="s">
        <v>876</v>
      </c>
      <c r="D35" s="705" t="s">
        <v>225</v>
      </c>
      <c r="E35" s="706">
        <v>1</v>
      </c>
      <c r="F35" s="102"/>
      <c r="G35" s="42"/>
      <c r="H35" s="24"/>
      <c r="I35" s="24"/>
      <c r="J35" s="76">
        <v>5.8</v>
      </c>
      <c r="K35" s="66"/>
      <c r="L35" s="66"/>
      <c r="M35" s="66"/>
      <c r="N35" s="67"/>
      <c r="O35" s="68"/>
    </row>
    <row r="36" spans="3:15" ht="17.25">
      <c r="C36" s="704" t="s">
        <v>877</v>
      </c>
      <c r="D36" s="705" t="s">
        <v>225</v>
      </c>
      <c r="E36" s="706">
        <v>1</v>
      </c>
      <c r="F36" s="102"/>
      <c r="G36" s="42"/>
      <c r="H36" s="24"/>
      <c r="I36" s="24"/>
      <c r="J36" s="76"/>
      <c r="K36" s="66"/>
      <c r="L36" s="66"/>
      <c r="M36" s="66"/>
      <c r="N36" s="67"/>
      <c r="O36" s="68"/>
    </row>
    <row r="37" spans="3:15" ht="17.25">
      <c r="C37" s="704" t="s">
        <v>878</v>
      </c>
      <c r="D37" s="705" t="s">
        <v>225</v>
      </c>
      <c r="E37" s="706">
        <v>1</v>
      </c>
      <c r="F37" s="102"/>
      <c r="G37" s="42"/>
      <c r="H37" s="24"/>
      <c r="I37" s="24"/>
      <c r="J37" s="76"/>
      <c r="K37" s="66"/>
      <c r="L37" s="66"/>
      <c r="M37" s="66"/>
      <c r="N37" s="67"/>
      <c r="O37" s="68"/>
    </row>
    <row r="38" spans="3:15" ht="17.25">
      <c r="C38" s="704" t="s">
        <v>879</v>
      </c>
      <c r="D38" s="705" t="s">
        <v>225</v>
      </c>
      <c r="E38" s="706">
        <v>1</v>
      </c>
      <c r="F38" s="102"/>
      <c r="G38" s="42"/>
      <c r="H38" s="24"/>
      <c r="I38" s="24"/>
      <c r="J38" s="76">
        <v>32.5</v>
      </c>
      <c r="K38" s="66"/>
      <c r="L38" s="66"/>
      <c r="M38" s="66"/>
      <c r="N38" s="67"/>
      <c r="O38" s="68"/>
    </row>
    <row r="39" spans="3:15" ht="17.25">
      <c r="C39" s="704" t="s">
        <v>880</v>
      </c>
      <c r="D39" s="705" t="s">
        <v>225</v>
      </c>
      <c r="E39" s="706">
        <v>1</v>
      </c>
      <c r="F39" s="102"/>
      <c r="G39" s="42"/>
      <c r="H39" s="24"/>
      <c r="I39" s="24"/>
      <c r="J39" s="76">
        <v>10.65</v>
      </c>
      <c r="K39" s="66"/>
      <c r="L39" s="66"/>
      <c r="M39" s="66"/>
      <c r="N39" s="67"/>
      <c r="O39" s="68"/>
    </row>
    <row r="40" spans="3:15" hidden="1">
      <c r="C40" s="704" t="s">
        <v>129</v>
      </c>
      <c r="D40" s="705" t="s">
        <v>98</v>
      </c>
      <c r="E40" s="706"/>
      <c r="F40" s="103"/>
      <c r="G40" s="42"/>
      <c r="H40" s="24"/>
      <c r="I40" s="24"/>
      <c r="J40" s="76">
        <v>5</v>
      </c>
      <c r="K40" s="66"/>
      <c r="L40" s="66"/>
      <c r="M40" s="66"/>
      <c r="N40" s="67"/>
      <c r="O40" s="68"/>
    </row>
    <row r="41" spans="3:15" hidden="1">
      <c r="C41" s="704" t="s">
        <v>130</v>
      </c>
      <c r="D41" s="705" t="s">
        <v>98</v>
      </c>
      <c r="E41" s="706"/>
      <c r="F41" s="103"/>
      <c r="G41" s="42"/>
      <c r="H41" s="24"/>
      <c r="I41" s="24"/>
      <c r="J41" s="76">
        <v>4.45</v>
      </c>
      <c r="K41" s="66"/>
      <c r="L41" s="66"/>
      <c r="M41" s="66"/>
      <c r="N41" s="67"/>
      <c r="O41" s="68"/>
    </row>
    <row r="42" spans="3:15">
      <c r="C42" s="704" t="s">
        <v>131</v>
      </c>
      <c r="D42" s="705" t="s">
        <v>225</v>
      </c>
      <c r="E42" s="706">
        <v>1</v>
      </c>
      <c r="F42" s="103"/>
      <c r="G42" s="42"/>
      <c r="H42" s="24"/>
      <c r="I42" s="24"/>
      <c r="J42" s="76">
        <v>4.45</v>
      </c>
      <c r="K42" s="66"/>
      <c r="L42" s="66"/>
      <c r="M42" s="66"/>
      <c r="N42" s="67"/>
      <c r="O42" s="68"/>
    </row>
    <row r="43" spans="3:15" hidden="1">
      <c r="C43" s="704" t="s">
        <v>132</v>
      </c>
      <c r="D43" s="705" t="s">
        <v>98</v>
      </c>
      <c r="E43" s="706"/>
      <c r="F43" s="103"/>
      <c r="G43" s="42"/>
      <c r="H43" s="24"/>
      <c r="I43" s="24"/>
      <c r="J43" s="76">
        <v>5</v>
      </c>
      <c r="K43" s="66"/>
      <c r="L43" s="66"/>
      <c r="M43" s="66"/>
      <c r="N43" s="67"/>
      <c r="O43" s="68"/>
    </row>
    <row r="44" spans="3:15" hidden="1">
      <c r="C44" s="704" t="s">
        <v>228</v>
      </c>
      <c r="D44" s="705" t="s">
        <v>98</v>
      </c>
      <c r="E44" s="706"/>
      <c r="F44" s="103"/>
      <c r="G44" s="42"/>
      <c r="H44" s="24"/>
      <c r="I44" s="24"/>
      <c r="J44" s="76">
        <v>5</v>
      </c>
      <c r="K44" s="66"/>
      <c r="L44" s="66"/>
      <c r="M44" s="66"/>
      <c r="N44" s="67"/>
      <c r="O44" s="68"/>
    </row>
    <row r="45" spans="3:15" hidden="1">
      <c r="C45" s="704" t="s">
        <v>133</v>
      </c>
      <c r="D45" s="705" t="s">
        <v>98</v>
      </c>
      <c r="E45" s="706"/>
      <c r="F45" s="104"/>
      <c r="G45" s="42"/>
      <c r="H45" s="24"/>
      <c r="I45" s="24"/>
      <c r="J45" s="76">
        <v>4.8</v>
      </c>
      <c r="K45" s="66"/>
      <c r="L45" s="66"/>
      <c r="M45" s="66"/>
      <c r="N45" s="67"/>
      <c r="O45" s="68"/>
    </row>
    <row r="46" spans="3:15" hidden="1">
      <c r="C46" s="704" t="s">
        <v>134</v>
      </c>
      <c r="D46" s="705" t="s">
        <v>98</v>
      </c>
      <c r="E46" s="706"/>
      <c r="F46" s="104"/>
      <c r="G46" s="42"/>
      <c r="H46" s="24"/>
      <c r="I46" s="24"/>
      <c r="J46" s="84">
        <v>4.8</v>
      </c>
      <c r="K46" s="66"/>
      <c r="L46" s="66"/>
      <c r="M46" s="66"/>
      <c r="N46" s="67"/>
      <c r="O46" s="68"/>
    </row>
    <row r="47" spans="3:15" hidden="1">
      <c r="C47" s="704" t="s">
        <v>135</v>
      </c>
      <c r="D47" s="705" t="s">
        <v>98</v>
      </c>
      <c r="E47" s="706"/>
      <c r="F47" s="101"/>
      <c r="G47" s="42"/>
      <c r="H47" s="24"/>
      <c r="I47" s="24"/>
      <c r="J47" s="70">
        <v>16</v>
      </c>
      <c r="K47" s="66"/>
      <c r="L47" s="66"/>
      <c r="M47" s="66"/>
      <c r="N47" s="67"/>
      <c r="O47" s="68"/>
    </row>
    <row r="48" spans="3:15" hidden="1">
      <c r="C48" s="704" t="s">
        <v>136</v>
      </c>
      <c r="D48" s="705" t="s">
        <v>98</v>
      </c>
      <c r="E48" s="706"/>
      <c r="F48" s="101"/>
      <c r="G48" s="42"/>
      <c r="H48" s="24"/>
      <c r="I48" s="24"/>
      <c r="J48" s="76">
        <v>3.2</v>
      </c>
      <c r="K48" s="66" t="s">
        <v>237</v>
      </c>
      <c r="L48" s="66"/>
      <c r="M48" s="66"/>
      <c r="N48" s="67"/>
      <c r="O48" s="68"/>
    </row>
    <row r="49" spans="3:15" hidden="1">
      <c r="C49" s="704" t="s">
        <v>238</v>
      </c>
      <c r="D49" s="705" t="s">
        <v>98</v>
      </c>
      <c r="E49" s="706"/>
      <c r="F49" s="101"/>
      <c r="G49" s="42"/>
      <c r="H49" s="24"/>
      <c r="I49" s="24"/>
      <c r="J49" s="70">
        <v>4</v>
      </c>
      <c r="K49" s="66"/>
      <c r="L49" s="66"/>
      <c r="M49" s="66"/>
      <c r="N49" s="67"/>
      <c r="O49" s="68"/>
    </row>
    <row r="50" spans="3:15" hidden="1">
      <c r="C50" s="704" t="s">
        <v>137</v>
      </c>
      <c r="D50" s="705" t="s">
        <v>98</v>
      </c>
      <c r="E50" s="706"/>
      <c r="F50" s="101"/>
      <c r="G50" s="42"/>
      <c r="H50" s="24"/>
      <c r="I50" s="24"/>
      <c r="J50" s="76">
        <v>16</v>
      </c>
      <c r="K50" s="66"/>
      <c r="L50" s="66"/>
      <c r="M50" s="66"/>
      <c r="N50" s="67"/>
      <c r="O50" s="68"/>
    </row>
    <row r="51" spans="3:15" hidden="1">
      <c r="C51" s="704" t="s">
        <v>138</v>
      </c>
      <c r="D51" s="705" t="s">
        <v>98</v>
      </c>
      <c r="E51" s="706"/>
      <c r="F51" s="101"/>
      <c r="G51" s="42"/>
      <c r="H51" s="24"/>
      <c r="I51" s="24"/>
      <c r="J51" s="76">
        <v>16</v>
      </c>
      <c r="K51" s="66"/>
      <c r="L51" s="66"/>
      <c r="M51" s="66"/>
      <c r="N51" s="67"/>
      <c r="O51" s="68"/>
    </row>
    <row r="52" spans="3:15" hidden="1">
      <c r="C52" s="704" t="s">
        <v>139</v>
      </c>
      <c r="D52" s="705" t="s">
        <v>98</v>
      </c>
      <c r="E52" s="706"/>
      <c r="F52" s="101"/>
      <c r="G52" s="42"/>
      <c r="H52" s="24"/>
      <c r="I52" s="24"/>
      <c r="J52" s="76">
        <v>200</v>
      </c>
      <c r="K52" s="66"/>
      <c r="L52" s="66"/>
      <c r="M52" s="66"/>
      <c r="N52" s="67"/>
      <c r="O52" s="68"/>
    </row>
    <row r="53" spans="3:15" hidden="1">
      <c r="C53" s="704" t="s">
        <v>140</v>
      </c>
      <c r="D53" s="705" t="s">
        <v>98</v>
      </c>
      <c r="E53" s="706"/>
      <c r="F53" s="101"/>
      <c r="G53" s="42"/>
      <c r="H53" s="24"/>
      <c r="I53" s="24"/>
      <c r="J53" s="76">
        <v>2</v>
      </c>
      <c r="K53" s="66"/>
      <c r="L53" s="66"/>
      <c r="M53" s="66"/>
      <c r="N53" s="67"/>
      <c r="O53" s="68"/>
    </row>
    <row r="54" spans="3:15" hidden="1">
      <c r="C54" s="704" t="s">
        <v>141</v>
      </c>
      <c r="D54" s="705" t="s">
        <v>98</v>
      </c>
      <c r="E54" s="706"/>
      <c r="F54" s="20"/>
      <c r="G54" s="42"/>
      <c r="H54" s="24"/>
      <c r="I54" s="24"/>
      <c r="J54" s="70">
        <v>24.9</v>
      </c>
      <c r="K54" s="66"/>
      <c r="L54" s="66"/>
      <c r="M54" s="66"/>
      <c r="N54" s="67"/>
      <c r="O54" s="68"/>
    </row>
    <row r="55" spans="3:15" hidden="1">
      <c r="C55" s="704" t="s">
        <v>142</v>
      </c>
      <c r="D55" s="705" t="s">
        <v>98</v>
      </c>
      <c r="E55" s="706"/>
      <c r="F55" s="20"/>
      <c r="G55" s="42"/>
      <c r="H55" s="24"/>
      <c r="I55" s="24"/>
      <c r="J55" s="76">
        <v>17.600000000000001</v>
      </c>
      <c r="K55" s="66"/>
      <c r="L55" s="66"/>
      <c r="M55" s="66"/>
      <c r="N55" s="67"/>
      <c r="O55" s="68"/>
    </row>
    <row r="56" spans="3:15" hidden="1">
      <c r="C56" s="704" t="s">
        <v>143</v>
      </c>
      <c r="D56" s="705" t="s">
        <v>98</v>
      </c>
      <c r="E56" s="706"/>
      <c r="F56" s="20"/>
      <c r="G56" s="42"/>
      <c r="H56" s="24"/>
      <c r="I56" s="24"/>
      <c r="J56" s="70">
        <v>24.9</v>
      </c>
      <c r="K56" s="66"/>
      <c r="L56" s="66"/>
      <c r="M56" s="66"/>
      <c r="N56" s="67"/>
      <c r="O56" s="68"/>
    </row>
    <row r="57" spans="3:15" hidden="1">
      <c r="C57" s="704" t="s">
        <v>144</v>
      </c>
      <c r="D57" s="705" t="s">
        <v>98</v>
      </c>
      <c r="E57" s="706"/>
      <c r="F57" s="20"/>
      <c r="G57" s="42"/>
      <c r="H57" s="24"/>
      <c r="I57" s="24"/>
      <c r="J57" s="76">
        <v>17.600000000000001</v>
      </c>
      <c r="K57" s="66"/>
      <c r="L57" s="66"/>
      <c r="M57" s="66"/>
      <c r="N57" s="67"/>
      <c r="O57" s="68"/>
    </row>
    <row r="58" spans="3:15" hidden="1">
      <c r="C58" s="704" t="s">
        <v>239</v>
      </c>
      <c r="D58" s="705" t="s">
        <v>98</v>
      </c>
      <c r="E58" s="706"/>
      <c r="F58" s="20"/>
      <c r="G58" s="42"/>
      <c r="H58" s="24"/>
      <c r="I58" s="24"/>
      <c r="J58" s="76">
        <v>11.99</v>
      </c>
      <c r="K58" s="66"/>
      <c r="L58" s="66"/>
      <c r="M58" s="66"/>
      <c r="N58" s="67"/>
      <c r="O58" s="68"/>
    </row>
    <row r="59" spans="3:15" hidden="1">
      <c r="C59" s="704" t="s">
        <v>240</v>
      </c>
      <c r="D59" s="705" t="s">
        <v>98</v>
      </c>
      <c r="E59" s="706"/>
      <c r="F59" s="20"/>
      <c r="G59" s="42"/>
      <c r="H59" s="24"/>
      <c r="I59" s="24"/>
      <c r="J59" s="84">
        <v>16.989999999999998</v>
      </c>
      <c r="K59" s="66"/>
      <c r="L59" s="66"/>
      <c r="M59" s="66"/>
      <c r="N59" s="67"/>
      <c r="O59" s="68"/>
    </row>
    <row r="60" spans="3:15" hidden="1">
      <c r="C60" s="704" t="s">
        <v>241</v>
      </c>
      <c r="D60" s="705" t="s">
        <v>98</v>
      </c>
      <c r="E60" s="706"/>
      <c r="F60" s="20"/>
      <c r="G60" s="42"/>
      <c r="H60" s="24"/>
      <c r="I60" s="24"/>
      <c r="J60" s="76">
        <v>7.99</v>
      </c>
      <c r="K60" s="66"/>
      <c r="L60" s="66"/>
      <c r="M60" s="66"/>
      <c r="N60" s="67"/>
      <c r="O60" s="68"/>
    </row>
    <row r="61" spans="3:15" hidden="1">
      <c r="C61" s="704" t="s">
        <v>242</v>
      </c>
      <c r="D61" s="705" t="s">
        <v>98</v>
      </c>
      <c r="E61" s="706"/>
      <c r="F61" s="20"/>
      <c r="G61" s="42"/>
      <c r="H61" s="24"/>
      <c r="I61" s="24"/>
      <c r="J61" s="76">
        <v>7.99</v>
      </c>
      <c r="K61" s="66"/>
      <c r="L61" s="66"/>
      <c r="M61" s="66"/>
      <c r="N61" s="67"/>
      <c r="O61" s="68"/>
    </row>
    <row r="62" spans="3:15" hidden="1">
      <c r="C62" s="704" t="s">
        <v>145</v>
      </c>
      <c r="D62" s="705" t="s">
        <v>98</v>
      </c>
      <c r="E62" s="706"/>
      <c r="F62" s="20"/>
      <c r="G62" s="42"/>
      <c r="H62" s="24"/>
      <c r="I62" s="24"/>
      <c r="J62" s="76">
        <v>30</v>
      </c>
      <c r="K62" s="66" t="s">
        <v>146</v>
      </c>
      <c r="L62" s="66"/>
      <c r="M62" s="66"/>
      <c r="N62" s="67"/>
      <c r="O62" s="68"/>
    </row>
    <row r="63" spans="3:15" hidden="1">
      <c r="C63" s="710" t="s">
        <v>147</v>
      </c>
      <c r="D63" s="705" t="s">
        <v>98</v>
      </c>
      <c r="E63" s="706"/>
      <c r="F63" s="25"/>
      <c r="G63" s="42"/>
      <c r="H63" s="24"/>
      <c r="I63" s="24"/>
      <c r="J63" s="70">
        <v>1.05</v>
      </c>
      <c r="K63" s="66"/>
      <c r="L63" s="66"/>
      <c r="M63" s="66"/>
      <c r="N63" s="67"/>
      <c r="O63" s="68"/>
    </row>
    <row r="64" spans="3:15" hidden="1">
      <c r="C64" s="710" t="s">
        <v>148</v>
      </c>
      <c r="D64" s="705" t="s">
        <v>98</v>
      </c>
      <c r="E64" s="706"/>
      <c r="F64" s="25"/>
      <c r="G64" s="42"/>
      <c r="H64" s="24"/>
      <c r="I64" s="24"/>
      <c r="J64" s="76">
        <v>1.05</v>
      </c>
      <c r="K64" s="66"/>
      <c r="L64" s="66"/>
      <c r="M64" s="66"/>
      <c r="N64" s="67"/>
      <c r="O64" s="68"/>
    </row>
    <row r="65" spans="3:15" hidden="1">
      <c r="C65" s="710" t="s">
        <v>149</v>
      </c>
      <c r="D65" s="705" t="s">
        <v>98</v>
      </c>
      <c r="E65" s="706"/>
      <c r="F65" s="25"/>
      <c r="G65" s="42"/>
      <c r="H65" s="24"/>
      <c r="I65" s="24"/>
      <c r="J65" s="76">
        <v>2.25</v>
      </c>
      <c r="K65" s="66"/>
      <c r="L65" s="66"/>
      <c r="M65" s="66"/>
      <c r="N65" s="67"/>
      <c r="O65" s="68"/>
    </row>
    <row r="66" spans="3:15">
      <c r="C66" s="710" t="s">
        <v>150</v>
      </c>
      <c r="D66" s="705" t="s">
        <v>225</v>
      </c>
      <c r="E66" s="706">
        <v>1</v>
      </c>
      <c r="F66" s="25"/>
      <c r="G66" s="42"/>
      <c r="H66" s="24"/>
      <c r="I66" s="24"/>
      <c r="J66" s="76">
        <v>6</v>
      </c>
      <c r="K66" s="66"/>
      <c r="L66" s="66"/>
      <c r="M66" s="66"/>
      <c r="N66" s="67"/>
      <c r="O66" s="68"/>
    </row>
    <row r="67" spans="3:15">
      <c r="C67" s="710" t="s">
        <v>151</v>
      </c>
      <c r="D67" s="705" t="s">
        <v>225</v>
      </c>
      <c r="E67" s="706">
        <v>1</v>
      </c>
      <c r="F67" s="25"/>
      <c r="G67" s="42"/>
      <c r="H67" s="24"/>
      <c r="I67" s="24"/>
      <c r="J67" s="76">
        <v>8.1999999999999993</v>
      </c>
      <c r="K67" s="66"/>
      <c r="L67" s="66"/>
      <c r="M67" s="66"/>
      <c r="N67" s="67"/>
      <c r="O67" s="68"/>
    </row>
    <row r="68" spans="3:15" hidden="1">
      <c r="C68" s="710" t="s">
        <v>152</v>
      </c>
      <c r="D68" s="705" t="s">
        <v>98</v>
      </c>
      <c r="E68" s="706"/>
      <c r="F68" s="25"/>
      <c r="G68" s="42"/>
      <c r="H68" s="24"/>
      <c r="I68" s="24"/>
      <c r="J68" s="70">
        <v>1.05</v>
      </c>
      <c r="K68" s="66"/>
      <c r="L68" s="66"/>
      <c r="M68" s="66"/>
      <c r="N68" s="67"/>
      <c r="O68" s="68"/>
    </row>
    <row r="69" spans="3:15" hidden="1">
      <c r="C69" s="710" t="s">
        <v>153</v>
      </c>
      <c r="D69" s="705" t="s">
        <v>98</v>
      </c>
      <c r="E69" s="706"/>
      <c r="F69" s="25"/>
      <c r="G69" s="42"/>
      <c r="H69" s="24"/>
      <c r="I69" s="24"/>
      <c r="J69" s="76">
        <v>1.05</v>
      </c>
      <c r="K69" s="66"/>
      <c r="L69" s="66"/>
      <c r="M69" s="66"/>
      <c r="N69" s="67"/>
      <c r="O69" s="68"/>
    </row>
    <row r="70" spans="3:15" hidden="1">
      <c r="C70" s="710" t="s">
        <v>154</v>
      </c>
      <c r="D70" s="705" t="s">
        <v>98</v>
      </c>
      <c r="E70" s="706"/>
      <c r="F70" s="25"/>
      <c r="G70" s="42"/>
      <c r="H70" s="24"/>
      <c r="I70" s="24"/>
      <c r="J70" s="76">
        <v>2.25</v>
      </c>
      <c r="K70" s="66"/>
      <c r="L70" s="66"/>
      <c r="M70" s="66"/>
      <c r="N70" s="67"/>
      <c r="O70" s="68"/>
    </row>
    <row r="71" spans="3:15" hidden="1">
      <c r="C71" s="710" t="s">
        <v>155</v>
      </c>
      <c r="D71" s="705" t="s">
        <v>98</v>
      </c>
      <c r="E71" s="706"/>
      <c r="F71" s="25"/>
      <c r="G71" s="42"/>
      <c r="H71" s="24"/>
      <c r="I71" s="24"/>
      <c r="J71" s="76">
        <v>6</v>
      </c>
      <c r="K71" s="66"/>
      <c r="L71" s="66"/>
      <c r="M71" s="66"/>
      <c r="N71" s="67"/>
      <c r="O71" s="68"/>
    </row>
    <row r="72" spans="3:15" hidden="1">
      <c r="C72" s="710" t="s">
        <v>156</v>
      </c>
      <c r="D72" s="705" t="s">
        <v>98</v>
      </c>
      <c r="E72" s="706"/>
      <c r="F72" s="25"/>
      <c r="G72" s="42"/>
      <c r="H72" s="24"/>
      <c r="I72" s="24"/>
      <c r="J72" s="76">
        <v>8.1999999999999993</v>
      </c>
      <c r="K72" s="66"/>
      <c r="L72" s="66"/>
      <c r="M72" s="66"/>
      <c r="N72" s="67"/>
      <c r="O72" s="68"/>
    </row>
    <row r="73" spans="3:15" hidden="1">
      <c r="C73" s="710" t="s">
        <v>157</v>
      </c>
      <c r="D73" s="705" t="s">
        <v>98</v>
      </c>
      <c r="E73" s="706"/>
      <c r="F73" s="105"/>
      <c r="G73" s="42"/>
      <c r="H73" s="24"/>
      <c r="I73" s="24"/>
      <c r="J73" s="76">
        <v>16</v>
      </c>
      <c r="K73" s="107" t="s">
        <v>236</v>
      </c>
      <c r="L73" s="66"/>
      <c r="M73" s="66"/>
      <c r="N73" s="67"/>
      <c r="O73" s="68"/>
    </row>
    <row r="74" spans="3:15" hidden="1">
      <c r="C74" s="710" t="s">
        <v>158</v>
      </c>
      <c r="D74" s="705" t="s">
        <v>98</v>
      </c>
      <c r="E74" s="706"/>
      <c r="F74" s="105"/>
      <c r="G74" s="42"/>
      <c r="H74" s="24"/>
      <c r="I74" s="24"/>
      <c r="J74" s="76">
        <v>15.25</v>
      </c>
      <c r="K74" s="107" t="s">
        <v>236</v>
      </c>
      <c r="L74" s="66"/>
      <c r="M74" s="66"/>
      <c r="N74" s="67"/>
      <c r="O74" s="68"/>
    </row>
    <row r="75" spans="3:15" hidden="1">
      <c r="C75" s="710" t="s">
        <v>159</v>
      </c>
      <c r="D75" s="705" t="s">
        <v>98</v>
      </c>
      <c r="E75" s="706"/>
      <c r="F75" s="105"/>
      <c r="G75" s="42"/>
      <c r="H75" s="24"/>
      <c r="I75" s="24"/>
      <c r="J75" s="76">
        <v>25.5</v>
      </c>
      <c r="K75" s="107" t="s">
        <v>236</v>
      </c>
      <c r="L75" s="66"/>
      <c r="M75" s="66"/>
      <c r="N75" s="67"/>
      <c r="O75" s="68"/>
    </row>
    <row r="76" spans="3:15" hidden="1">
      <c r="C76" s="710" t="s">
        <v>160</v>
      </c>
      <c r="D76" s="705" t="s">
        <v>98</v>
      </c>
      <c r="E76" s="706"/>
      <c r="F76" s="105"/>
      <c r="G76" s="42"/>
      <c r="H76" s="24"/>
      <c r="I76" s="24"/>
      <c r="J76" s="76">
        <v>16</v>
      </c>
      <c r="K76" s="66"/>
      <c r="L76" s="66"/>
      <c r="M76" s="66"/>
      <c r="N76" s="67"/>
      <c r="O76" s="68"/>
    </row>
    <row r="77" spans="3:15" hidden="1">
      <c r="C77" s="710" t="s">
        <v>161</v>
      </c>
      <c r="D77" s="705" t="s">
        <v>98</v>
      </c>
      <c r="E77" s="706"/>
      <c r="F77" s="105"/>
      <c r="G77" s="42"/>
      <c r="H77" s="24"/>
      <c r="I77" s="24"/>
      <c r="J77" s="84">
        <v>16</v>
      </c>
      <c r="K77" s="66"/>
      <c r="L77" s="66"/>
      <c r="M77" s="66"/>
      <c r="N77" s="67"/>
      <c r="O77" s="68"/>
    </row>
    <row r="78" spans="3:15" hidden="1">
      <c r="C78" s="711" t="s">
        <v>162</v>
      </c>
      <c r="D78" s="705" t="s">
        <v>98</v>
      </c>
      <c r="E78" s="706"/>
      <c r="F78" s="105"/>
      <c r="G78" s="42"/>
      <c r="H78" s="24"/>
      <c r="I78" s="24"/>
      <c r="J78" s="70">
        <v>18</v>
      </c>
      <c r="K78" s="66"/>
      <c r="L78" s="66"/>
      <c r="M78" s="66"/>
      <c r="N78" s="67"/>
      <c r="O78" s="68"/>
    </row>
    <row r="79" spans="3:15" hidden="1">
      <c r="C79" s="711" t="s">
        <v>164</v>
      </c>
      <c r="D79" s="705" t="s">
        <v>98</v>
      </c>
      <c r="E79" s="706"/>
      <c r="F79" s="105"/>
      <c r="G79" s="42"/>
      <c r="H79" s="24"/>
      <c r="I79" s="24"/>
      <c r="J79" s="76">
        <v>18</v>
      </c>
      <c r="K79" s="66"/>
      <c r="L79" s="66"/>
      <c r="M79" s="66"/>
      <c r="N79" s="67"/>
      <c r="O79" s="68"/>
    </row>
    <row r="80" spans="3:15" hidden="1">
      <c r="C80" s="711" t="s">
        <v>165</v>
      </c>
      <c r="D80" s="705" t="s">
        <v>98</v>
      </c>
      <c r="E80" s="706"/>
      <c r="F80" s="105"/>
      <c r="G80" s="42"/>
      <c r="H80" s="24"/>
      <c r="I80" s="24"/>
      <c r="J80" s="84">
        <v>126</v>
      </c>
      <c r="K80" s="66"/>
      <c r="L80" s="66"/>
      <c r="M80" s="66"/>
      <c r="N80" s="67"/>
      <c r="O80" s="68"/>
    </row>
    <row r="81" spans="3:15" hidden="1">
      <c r="C81" s="711" t="s">
        <v>163</v>
      </c>
      <c r="D81" s="705" t="s">
        <v>98</v>
      </c>
      <c r="E81" s="706"/>
      <c r="F81" s="105"/>
      <c r="G81" s="42"/>
      <c r="H81" s="24"/>
      <c r="I81" s="24"/>
      <c r="J81" s="76" t="s">
        <v>243</v>
      </c>
      <c r="K81" s="66"/>
      <c r="L81" s="66"/>
      <c r="M81" s="66"/>
      <c r="N81" s="67"/>
      <c r="O81" s="68"/>
    </row>
    <row r="82" spans="3:15" ht="17.25" hidden="1">
      <c r="C82" s="712" t="s">
        <v>881</v>
      </c>
      <c r="D82" s="705" t="s">
        <v>98</v>
      </c>
      <c r="E82" s="706"/>
      <c r="F82" s="105"/>
      <c r="G82" s="42"/>
      <c r="H82" s="24"/>
      <c r="I82" s="24"/>
      <c r="J82" s="76" t="s">
        <v>243</v>
      </c>
      <c r="K82" s="106" t="s">
        <v>229</v>
      </c>
      <c r="L82" s="66"/>
      <c r="M82" s="66"/>
      <c r="N82" s="67"/>
      <c r="O82" s="68"/>
    </row>
    <row r="83" spans="3:15" ht="17.25" hidden="1">
      <c r="C83" s="712" t="s">
        <v>882</v>
      </c>
      <c r="D83" s="705" t="s">
        <v>98</v>
      </c>
      <c r="E83" s="706"/>
      <c r="F83" s="105"/>
      <c r="G83" s="42"/>
      <c r="H83" s="24"/>
      <c r="I83" s="24"/>
      <c r="J83" s="76" t="s">
        <v>243</v>
      </c>
      <c r="K83" s="106" t="s">
        <v>229</v>
      </c>
      <c r="L83" s="66"/>
      <c r="M83" s="66"/>
      <c r="N83" s="67"/>
      <c r="O83" s="68"/>
    </row>
    <row r="84" spans="3:15" ht="32.25" hidden="1">
      <c r="C84" s="713" t="s">
        <v>883</v>
      </c>
      <c r="D84" s="714" t="s">
        <v>98</v>
      </c>
      <c r="E84" s="715"/>
      <c r="F84" s="105"/>
      <c r="G84" s="42"/>
      <c r="H84" s="24"/>
      <c r="I84" s="24"/>
      <c r="J84" s="76" t="s">
        <v>243</v>
      </c>
      <c r="K84" s="106" t="s">
        <v>229</v>
      </c>
      <c r="L84" s="66"/>
      <c r="M84" s="66"/>
      <c r="N84" s="67"/>
      <c r="O84" s="68"/>
    </row>
    <row r="85" spans="3:15" ht="32.25" hidden="1">
      <c r="C85" s="713" t="s">
        <v>884</v>
      </c>
      <c r="D85" s="714" t="s">
        <v>98</v>
      </c>
      <c r="E85" s="715"/>
      <c r="F85" s="105"/>
      <c r="G85" s="42"/>
      <c r="H85" s="24"/>
      <c r="I85" s="24"/>
      <c r="J85" s="76" t="s">
        <v>243</v>
      </c>
      <c r="K85" s="106" t="s">
        <v>229</v>
      </c>
      <c r="L85" s="66"/>
      <c r="M85" s="66"/>
      <c r="N85" s="67"/>
      <c r="O85" s="68"/>
    </row>
    <row r="86" spans="3:15" hidden="1">
      <c r="C86" s="711" t="s">
        <v>166</v>
      </c>
      <c r="D86" s="705" t="s">
        <v>98</v>
      </c>
      <c r="E86" s="706"/>
      <c r="F86" s="105"/>
      <c r="G86" s="42"/>
      <c r="H86" s="24"/>
      <c r="I86" s="24"/>
      <c r="J86" s="76" t="s">
        <v>243</v>
      </c>
      <c r="K86" s="81"/>
      <c r="L86" s="66"/>
      <c r="M86" s="66"/>
      <c r="N86" s="67"/>
      <c r="O86" s="68"/>
    </row>
    <row r="87" spans="3:15" hidden="1">
      <c r="C87" s="711" t="s">
        <v>167</v>
      </c>
      <c r="D87" s="705" t="s">
        <v>98</v>
      </c>
      <c r="E87" s="706"/>
      <c r="F87" s="105"/>
      <c r="G87" s="42"/>
      <c r="H87" s="24"/>
      <c r="I87" s="24"/>
      <c r="J87" s="76" t="s">
        <v>243</v>
      </c>
      <c r="K87" s="81"/>
      <c r="L87" s="66"/>
      <c r="M87" s="66"/>
      <c r="N87" s="67"/>
      <c r="O87" s="68"/>
    </row>
    <row r="88" spans="3:15" hidden="1">
      <c r="C88" s="711" t="s">
        <v>168</v>
      </c>
      <c r="D88" s="705" t="s">
        <v>98</v>
      </c>
      <c r="E88" s="716"/>
      <c r="F88" s="105"/>
      <c r="G88" s="42"/>
      <c r="H88" s="24"/>
      <c r="I88" s="24"/>
      <c r="J88" s="76" t="s">
        <v>243</v>
      </c>
      <c r="K88" s="81"/>
      <c r="L88" s="66"/>
      <c r="M88" s="66"/>
      <c r="N88" s="67"/>
      <c r="O88" s="68"/>
    </row>
    <row r="89" spans="3:15" hidden="1">
      <c r="C89" s="710" t="s">
        <v>170</v>
      </c>
      <c r="D89" s="705" t="s">
        <v>98</v>
      </c>
      <c r="E89" s="717"/>
      <c r="F89" s="25"/>
      <c r="G89" s="42"/>
      <c r="H89" s="24"/>
      <c r="I89" s="24"/>
      <c r="J89" s="76">
        <v>3.25</v>
      </c>
      <c r="K89" s="66"/>
      <c r="L89" s="66"/>
      <c r="M89" s="66"/>
      <c r="N89" s="67"/>
      <c r="O89" s="68"/>
    </row>
    <row r="90" spans="3:15" hidden="1">
      <c r="C90" s="710" t="s">
        <v>171</v>
      </c>
      <c r="D90" s="705" t="s">
        <v>98</v>
      </c>
      <c r="E90" s="717"/>
      <c r="F90" s="59"/>
      <c r="G90" s="42"/>
      <c r="H90" s="24"/>
      <c r="I90" s="24"/>
      <c r="J90" s="76">
        <v>3.1</v>
      </c>
      <c r="K90" s="66"/>
      <c r="L90" s="66"/>
      <c r="M90" s="66"/>
      <c r="N90" s="67"/>
      <c r="O90" s="68"/>
    </row>
    <row r="91" spans="3:15" hidden="1">
      <c r="C91" s="710" t="s">
        <v>172</v>
      </c>
      <c r="D91" s="705" t="s">
        <v>98</v>
      </c>
      <c r="E91" s="717"/>
      <c r="F91" s="59"/>
      <c r="G91" s="42"/>
      <c r="H91" s="24"/>
      <c r="I91" s="24"/>
      <c r="J91" s="76">
        <v>3.85</v>
      </c>
      <c r="K91" s="66"/>
      <c r="L91" s="66"/>
      <c r="M91" s="66"/>
      <c r="N91" s="67"/>
      <c r="O91" s="68"/>
    </row>
    <row r="92" spans="3:15" hidden="1">
      <c r="C92" s="710" t="s">
        <v>173</v>
      </c>
      <c r="D92" s="705" t="s">
        <v>98</v>
      </c>
      <c r="E92" s="717"/>
      <c r="F92" s="59"/>
      <c r="G92" s="42"/>
      <c r="H92" s="24"/>
      <c r="I92" s="24"/>
      <c r="J92" s="76">
        <v>3.7</v>
      </c>
      <c r="K92" s="66"/>
      <c r="L92" s="66"/>
      <c r="M92" s="66"/>
      <c r="N92" s="67"/>
      <c r="O92" s="68"/>
    </row>
    <row r="93" spans="3:15" hidden="1">
      <c r="C93" s="710" t="s">
        <v>174</v>
      </c>
      <c r="D93" s="705" t="s">
        <v>98</v>
      </c>
      <c r="E93" s="717"/>
      <c r="F93" s="25"/>
      <c r="G93" s="42"/>
      <c r="H93" s="24"/>
      <c r="I93" s="24"/>
      <c r="J93" s="76">
        <v>4.3</v>
      </c>
      <c r="K93" s="66"/>
      <c r="L93" s="66"/>
      <c r="M93" s="66"/>
      <c r="N93" s="67"/>
      <c r="O93" s="68"/>
    </row>
    <row r="94" spans="3:15" hidden="1">
      <c r="C94" s="710" t="s">
        <v>175</v>
      </c>
      <c r="D94" s="705" t="s">
        <v>98</v>
      </c>
      <c r="E94" s="717"/>
      <c r="F94" s="25"/>
      <c r="G94" s="42"/>
      <c r="H94" s="24"/>
      <c r="I94" s="24"/>
      <c r="J94" s="76">
        <v>4.7</v>
      </c>
      <c r="K94" s="66"/>
      <c r="L94" s="66"/>
      <c r="M94" s="66"/>
      <c r="N94" s="67"/>
      <c r="O94" s="68"/>
    </row>
    <row r="95" spans="3:15" hidden="1">
      <c r="C95" s="710" t="s">
        <v>176</v>
      </c>
      <c r="D95" s="705" t="s">
        <v>98</v>
      </c>
      <c r="E95" s="717"/>
      <c r="F95" s="25"/>
      <c r="G95" s="42"/>
      <c r="H95" s="24"/>
      <c r="I95" s="24"/>
      <c r="J95" s="76">
        <v>5.9</v>
      </c>
      <c r="K95" s="66"/>
      <c r="L95" s="66"/>
      <c r="M95" s="66"/>
      <c r="N95" s="67"/>
      <c r="O95" s="68"/>
    </row>
    <row r="96" spans="3:15" hidden="1">
      <c r="C96" s="710" t="s">
        <v>177</v>
      </c>
      <c r="D96" s="705" t="s">
        <v>98</v>
      </c>
      <c r="E96" s="717"/>
      <c r="F96" s="25"/>
      <c r="G96" s="42"/>
      <c r="H96" s="24"/>
      <c r="I96" s="24"/>
      <c r="J96" s="76">
        <v>5.9</v>
      </c>
      <c r="K96" s="66"/>
      <c r="L96" s="66"/>
      <c r="M96" s="66"/>
      <c r="N96" s="67"/>
      <c r="O96" s="68"/>
    </row>
    <row r="97" spans="3:15" hidden="1">
      <c r="C97" s="710" t="s">
        <v>178</v>
      </c>
      <c r="D97" s="705" t="s">
        <v>98</v>
      </c>
      <c r="E97" s="717"/>
      <c r="F97" s="25"/>
      <c r="G97" s="42"/>
      <c r="H97" s="24"/>
      <c r="I97" s="24"/>
      <c r="J97" s="76">
        <v>16.25</v>
      </c>
      <c r="K97" s="66" t="s">
        <v>179</v>
      </c>
      <c r="L97" s="66"/>
      <c r="M97" s="66"/>
      <c r="N97" s="67"/>
      <c r="O97" s="68"/>
    </row>
    <row r="98" spans="3:15" hidden="1">
      <c r="C98" s="710" t="s">
        <v>180</v>
      </c>
      <c r="D98" s="705" t="s">
        <v>98</v>
      </c>
      <c r="E98" s="717"/>
      <c r="F98" s="25"/>
      <c r="G98" s="42"/>
      <c r="H98" s="24"/>
      <c r="I98" s="24"/>
      <c r="J98" s="76">
        <v>15.5</v>
      </c>
      <c r="K98" s="66" t="s">
        <v>179</v>
      </c>
      <c r="L98" s="66"/>
      <c r="M98" s="66"/>
      <c r="N98" s="67"/>
      <c r="O98" s="68"/>
    </row>
    <row r="99" spans="3:15" hidden="1">
      <c r="C99" s="710" t="s">
        <v>181</v>
      </c>
      <c r="D99" s="705" t="s">
        <v>98</v>
      </c>
      <c r="E99" s="717"/>
      <c r="F99" s="25"/>
      <c r="G99" s="42"/>
      <c r="H99" s="24"/>
      <c r="I99" s="24"/>
      <c r="J99" s="76">
        <v>19.25</v>
      </c>
      <c r="K99" s="66" t="s">
        <v>179</v>
      </c>
      <c r="L99" s="66"/>
      <c r="M99" s="66"/>
      <c r="N99" s="67"/>
      <c r="O99" s="68"/>
    </row>
    <row r="100" spans="3:15" hidden="1">
      <c r="C100" s="710" t="s">
        <v>182</v>
      </c>
      <c r="D100" s="705" t="s">
        <v>98</v>
      </c>
      <c r="E100" s="717"/>
      <c r="F100" s="25"/>
      <c r="G100" s="42"/>
      <c r="H100" s="24"/>
      <c r="I100" s="24"/>
      <c r="J100" s="76">
        <v>18.5</v>
      </c>
      <c r="K100" s="66" t="s">
        <v>179</v>
      </c>
      <c r="L100" s="66"/>
      <c r="M100" s="66"/>
      <c r="N100" s="67"/>
      <c r="O100" s="68"/>
    </row>
    <row r="101" spans="3:15" hidden="1">
      <c r="C101" s="710" t="s">
        <v>183</v>
      </c>
      <c r="D101" s="705" t="s">
        <v>98</v>
      </c>
      <c r="E101" s="717"/>
      <c r="F101" s="25"/>
      <c r="G101" s="42"/>
      <c r="H101" s="24"/>
      <c r="I101" s="24"/>
      <c r="J101" s="76">
        <v>23.5</v>
      </c>
      <c r="K101" s="66" t="s">
        <v>179</v>
      </c>
      <c r="L101" s="66"/>
      <c r="M101" s="66"/>
      <c r="N101" s="67"/>
      <c r="O101" s="68"/>
    </row>
    <row r="102" spans="3:15" hidden="1">
      <c r="C102" s="710" t="s">
        <v>184</v>
      </c>
      <c r="D102" s="705" t="s">
        <v>98</v>
      </c>
      <c r="E102" s="717"/>
      <c r="F102" s="25"/>
      <c r="G102" s="42"/>
      <c r="H102" s="24"/>
      <c r="I102" s="24"/>
      <c r="J102" s="76">
        <v>21.5</v>
      </c>
      <c r="K102" s="66" t="s">
        <v>179</v>
      </c>
      <c r="L102" s="66"/>
      <c r="M102" s="66"/>
      <c r="N102" s="67"/>
      <c r="O102" s="68"/>
    </row>
    <row r="103" spans="3:15" hidden="1">
      <c r="C103" s="710" t="s">
        <v>185</v>
      </c>
      <c r="D103" s="705" t="s">
        <v>98</v>
      </c>
      <c r="E103" s="717"/>
      <c r="F103" s="25"/>
      <c r="G103" s="42"/>
      <c r="H103" s="24"/>
      <c r="I103" s="24"/>
      <c r="J103" s="76">
        <v>29.5</v>
      </c>
      <c r="K103" s="66" t="s">
        <v>179</v>
      </c>
      <c r="L103" s="66"/>
      <c r="M103" s="66"/>
      <c r="N103" s="67"/>
      <c r="O103" s="68"/>
    </row>
    <row r="104" spans="3:15" hidden="1">
      <c r="C104" s="710" t="s">
        <v>186</v>
      </c>
      <c r="D104" s="705" t="s">
        <v>98</v>
      </c>
      <c r="E104" s="717"/>
      <c r="F104" s="25"/>
      <c r="G104" s="42"/>
      <c r="H104" s="24"/>
      <c r="I104" s="24"/>
      <c r="J104" s="76">
        <v>29.5</v>
      </c>
      <c r="K104" s="66" t="s">
        <v>179</v>
      </c>
      <c r="L104" s="66"/>
      <c r="M104" s="66"/>
      <c r="N104" s="67"/>
      <c r="O104" s="68"/>
    </row>
    <row r="105" spans="3:15" hidden="1">
      <c r="C105" s="710" t="s">
        <v>187</v>
      </c>
      <c r="D105" s="705" t="s">
        <v>98</v>
      </c>
      <c r="E105" s="717"/>
      <c r="F105" s="25"/>
      <c r="G105" s="42"/>
      <c r="H105" s="24"/>
      <c r="I105" s="24"/>
      <c r="J105" s="76"/>
      <c r="K105" s="66"/>
      <c r="L105" s="66"/>
      <c r="M105" s="66"/>
      <c r="N105" s="67"/>
      <c r="O105" s="68"/>
    </row>
    <row r="106" spans="3:15" hidden="1">
      <c r="C106" s="710" t="s">
        <v>188</v>
      </c>
      <c r="D106" s="705" t="s">
        <v>98</v>
      </c>
      <c r="E106" s="717"/>
      <c r="F106" s="25"/>
      <c r="G106" s="42"/>
      <c r="H106" s="24"/>
      <c r="I106" s="24"/>
      <c r="J106" s="76"/>
      <c r="K106" s="66"/>
      <c r="L106" s="66"/>
      <c r="M106" s="66"/>
      <c r="N106" s="67"/>
      <c r="O106" s="68"/>
    </row>
    <row r="107" spans="3:15" hidden="1">
      <c r="C107" s="710" t="s">
        <v>189</v>
      </c>
      <c r="D107" s="705" t="s">
        <v>98</v>
      </c>
      <c r="E107" s="717"/>
      <c r="F107" s="25"/>
      <c r="G107" s="42"/>
      <c r="H107" s="24"/>
      <c r="I107" s="24"/>
      <c r="J107" s="76">
        <v>3.25</v>
      </c>
      <c r="K107" s="66"/>
      <c r="L107" s="66"/>
      <c r="M107" s="66"/>
      <c r="N107" s="67"/>
      <c r="O107" s="68"/>
    </row>
    <row r="108" spans="3:15" hidden="1">
      <c r="C108" s="710" t="s">
        <v>190</v>
      </c>
      <c r="D108" s="705" t="s">
        <v>98</v>
      </c>
      <c r="E108" s="717"/>
      <c r="F108" s="25"/>
      <c r="G108" s="42"/>
      <c r="H108" s="24"/>
      <c r="I108" s="24"/>
      <c r="J108" s="76">
        <v>3.85</v>
      </c>
      <c r="K108" s="66"/>
      <c r="L108" s="66"/>
      <c r="M108" s="66"/>
      <c r="N108" s="67"/>
      <c r="O108" s="68"/>
    </row>
    <row r="109" spans="3:15" hidden="1">
      <c r="C109" s="710" t="s">
        <v>191</v>
      </c>
      <c r="D109" s="705" t="s">
        <v>98</v>
      </c>
      <c r="E109" s="717"/>
      <c r="F109" s="25"/>
      <c r="G109" s="42"/>
      <c r="H109" s="24"/>
      <c r="I109" s="24"/>
      <c r="J109" s="76">
        <v>32.5</v>
      </c>
      <c r="K109" s="66"/>
      <c r="L109" s="66"/>
      <c r="M109" s="66"/>
      <c r="N109" s="67"/>
      <c r="O109" s="68"/>
    </row>
    <row r="110" spans="3:15" hidden="1">
      <c r="C110" s="710" t="s">
        <v>192</v>
      </c>
      <c r="D110" s="705" t="s">
        <v>98</v>
      </c>
      <c r="E110" s="717"/>
      <c r="F110" s="25"/>
      <c r="G110" s="42"/>
      <c r="H110" s="24"/>
      <c r="I110" s="24"/>
      <c r="J110" s="76">
        <v>10.65</v>
      </c>
      <c r="K110" s="66"/>
      <c r="L110" s="66"/>
      <c r="M110" s="66"/>
      <c r="N110" s="67"/>
      <c r="O110" s="68"/>
    </row>
    <row r="111" spans="3:15" hidden="1">
      <c r="C111" s="710" t="s">
        <v>193</v>
      </c>
      <c r="D111" s="705" t="s">
        <v>98</v>
      </c>
      <c r="E111" s="717"/>
      <c r="F111" s="25"/>
      <c r="G111" s="42"/>
      <c r="H111" s="24"/>
      <c r="I111" s="24"/>
      <c r="J111" s="70">
        <v>42</v>
      </c>
      <c r="K111" s="66" t="s">
        <v>244</v>
      </c>
      <c r="L111" s="66"/>
      <c r="M111" s="66"/>
      <c r="N111" s="67"/>
      <c r="O111" s="68"/>
    </row>
    <row r="112" spans="3:15" hidden="1">
      <c r="C112" s="710" t="s">
        <v>194</v>
      </c>
      <c r="D112" s="705" t="s">
        <v>98</v>
      </c>
      <c r="E112" s="717"/>
      <c r="F112" s="25"/>
      <c r="G112" s="42"/>
      <c r="H112" s="24"/>
      <c r="I112" s="24"/>
      <c r="J112" s="84">
        <v>42</v>
      </c>
      <c r="K112" s="66" t="s">
        <v>244</v>
      </c>
      <c r="L112" s="66"/>
      <c r="M112" s="66"/>
      <c r="N112" s="67"/>
      <c r="O112" s="68"/>
    </row>
    <row r="113" spans="3:15" hidden="1">
      <c r="C113" s="710" t="s">
        <v>195</v>
      </c>
      <c r="D113" s="705" t="s">
        <v>98</v>
      </c>
      <c r="E113" s="717"/>
      <c r="F113" s="25"/>
      <c r="G113" s="42"/>
      <c r="H113" s="24"/>
      <c r="I113" s="24"/>
      <c r="J113" s="76">
        <v>42</v>
      </c>
      <c r="K113" s="66" t="s">
        <v>244</v>
      </c>
      <c r="L113" s="66"/>
      <c r="M113" s="66"/>
      <c r="N113" s="67"/>
      <c r="O113" s="68"/>
    </row>
    <row r="114" spans="3:15" hidden="1">
      <c r="C114" s="710" t="s">
        <v>196</v>
      </c>
      <c r="D114" s="705" t="s">
        <v>98</v>
      </c>
      <c r="E114" s="717"/>
      <c r="F114" s="25"/>
      <c r="G114" s="42"/>
      <c r="H114" s="24"/>
      <c r="I114" s="24"/>
      <c r="J114" s="76">
        <v>42</v>
      </c>
      <c r="K114" s="66" t="s">
        <v>244</v>
      </c>
      <c r="L114" s="66"/>
      <c r="M114" s="66"/>
      <c r="N114" s="67"/>
      <c r="O114" s="68"/>
    </row>
    <row r="115" spans="3:15" hidden="1">
      <c r="C115" s="710" t="s">
        <v>197</v>
      </c>
      <c r="D115" s="705" t="s">
        <v>98</v>
      </c>
      <c r="E115" s="717"/>
      <c r="F115" s="25"/>
      <c r="G115" s="42"/>
      <c r="H115" s="24"/>
      <c r="I115" s="24"/>
      <c r="J115" s="76">
        <v>18</v>
      </c>
      <c r="K115" s="66"/>
      <c r="L115" s="66"/>
      <c r="M115" s="66"/>
      <c r="N115" s="67"/>
      <c r="O115" s="68"/>
    </row>
    <row r="116" spans="3:15" hidden="1">
      <c r="C116" s="710" t="s">
        <v>198</v>
      </c>
      <c r="D116" s="705" t="s">
        <v>98</v>
      </c>
      <c r="E116" s="717"/>
      <c r="F116" s="25"/>
      <c r="G116" s="42"/>
      <c r="H116" s="24"/>
      <c r="I116" s="24"/>
      <c r="J116" s="76">
        <v>60</v>
      </c>
      <c r="K116" s="66"/>
      <c r="L116" s="66"/>
      <c r="M116" s="66"/>
      <c r="N116" s="67"/>
      <c r="O116" s="68"/>
    </row>
    <row r="117" spans="3:15" hidden="1">
      <c r="C117" s="710" t="s">
        <v>199</v>
      </c>
      <c r="D117" s="705" t="s">
        <v>98</v>
      </c>
      <c r="E117" s="717"/>
      <c r="F117" s="25"/>
      <c r="G117" s="42"/>
      <c r="H117" s="24"/>
      <c r="I117" s="24"/>
      <c r="J117" s="76">
        <v>6.15</v>
      </c>
      <c r="K117" s="66"/>
      <c r="L117" s="66"/>
      <c r="M117" s="66"/>
      <c r="N117" s="67"/>
      <c r="O117" s="68"/>
    </row>
    <row r="118" spans="3:15" hidden="1">
      <c r="C118" s="710" t="s">
        <v>200</v>
      </c>
      <c r="D118" s="705" t="s">
        <v>98</v>
      </c>
      <c r="E118" s="716"/>
      <c r="F118" s="105"/>
      <c r="G118" s="42"/>
      <c r="H118" s="24"/>
      <c r="I118" s="24"/>
      <c r="J118" s="76">
        <v>920</v>
      </c>
      <c r="K118" s="81" t="s">
        <v>169</v>
      </c>
      <c r="L118" s="66"/>
      <c r="M118" s="66"/>
      <c r="N118" s="67"/>
      <c r="O118" s="68"/>
    </row>
    <row r="119" spans="3:15" hidden="1">
      <c r="C119" s="710" t="s">
        <v>201</v>
      </c>
      <c r="D119" s="705" t="s">
        <v>98</v>
      </c>
      <c r="E119" s="717"/>
      <c r="F119" s="25"/>
      <c r="G119" s="42"/>
      <c r="H119" s="24"/>
      <c r="I119" s="24"/>
      <c r="J119" s="76">
        <v>920</v>
      </c>
      <c r="K119" s="66"/>
      <c r="L119" s="66"/>
      <c r="M119" s="66"/>
      <c r="N119" s="67"/>
      <c r="O119" s="68"/>
    </row>
    <row r="120" spans="3:15" hidden="1">
      <c r="C120" s="710" t="s">
        <v>202</v>
      </c>
      <c r="D120" s="705" t="s">
        <v>98</v>
      </c>
      <c r="E120" s="717"/>
      <c r="F120" s="25"/>
      <c r="G120" s="42"/>
      <c r="H120" s="24"/>
      <c r="I120" s="24"/>
      <c r="J120" s="76">
        <v>18</v>
      </c>
      <c r="K120" s="66"/>
      <c r="L120" s="66"/>
      <c r="M120" s="66"/>
      <c r="N120" s="67"/>
      <c r="O120" s="68"/>
    </row>
    <row r="121" spans="3:15" hidden="1">
      <c r="C121" s="710" t="s">
        <v>203</v>
      </c>
      <c r="D121" s="705" t="s">
        <v>98</v>
      </c>
      <c r="E121" s="717"/>
      <c r="F121" s="25"/>
      <c r="G121" s="42"/>
      <c r="H121" s="24"/>
      <c r="I121" s="24"/>
      <c r="J121" s="76">
        <v>15</v>
      </c>
      <c r="K121" s="66"/>
      <c r="L121" s="66"/>
      <c r="M121" s="66"/>
      <c r="N121" s="67"/>
      <c r="O121" s="68"/>
    </row>
    <row r="122" spans="3:15" hidden="1">
      <c r="C122" s="710" t="s">
        <v>204</v>
      </c>
      <c r="D122" s="705" t="s">
        <v>98</v>
      </c>
      <c r="E122" s="717"/>
      <c r="F122" s="25"/>
      <c r="G122" s="42"/>
      <c r="H122" s="24"/>
      <c r="I122" s="24"/>
      <c r="J122" s="76">
        <v>15</v>
      </c>
      <c r="K122" s="66"/>
      <c r="L122" s="66"/>
      <c r="M122" s="66"/>
      <c r="N122" s="67"/>
      <c r="O122" s="68"/>
    </row>
    <row r="123" spans="3:15" hidden="1">
      <c r="C123" s="710" t="s">
        <v>205</v>
      </c>
      <c r="D123" s="705" t="s">
        <v>98</v>
      </c>
      <c r="E123" s="717"/>
      <c r="F123" s="25"/>
      <c r="G123" s="42"/>
      <c r="H123" s="24"/>
      <c r="I123" s="24"/>
      <c r="J123" s="86"/>
      <c r="K123" s="66" t="s">
        <v>206</v>
      </c>
      <c r="L123" s="66"/>
      <c r="M123" s="66"/>
      <c r="N123" s="67"/>
      <c r="O123" s="68"/>
    </row>
    <row r="124" spans="3:15" hidden="1">
      <c r="C124" s="710" t="s">
        <v>207</v>
      </c>
      <c r="D124" s="705" t="s">
        <v>98</v>
      </c>
      <c r="E124" s="717"/>
      <c r="F124" s="25"/>
      <c r="G124" s="42"/>
      <c r="H124" s="24"/>
      <c r="I124" s="24"/>
      <c r="J124" s="86"/>
      <c r="K124" s="66" t="s">
        <v>208</v>
      </c>
      <c r="L124" s="66"/>
      <c r="M124" s="66"/>
      <c r="N124" s="67"/>
      <c r="O124" s="68"/>
    </row>
    <row r="125" spans="3:15" hidden="1">
      <c r="C125" s="710" t="s">
        <v>209</v>
      </c>
      <c r="D125" s="705" t="s">
        <v>98</v>
      </c>
      <c r="E125" s="717"/>
      <c r="F125" s="25"/>
      <c r="G125" s="42"/>
      <c r="H125" s="24"/>
      <c r="I125" s="24"/>
      <c r="J125" s="86"/>
      <c r="K125" s="66" t="s">
        <v>206</v>
      </c>
      <c r="L125" s="66"/>
      <c r="M125" s="66"/>
      <c r="N125" s="67"/>
      <c r="O125" s="68"/>
    </row>
    <row r="126" spans="3:15" hidden="1">
      <c r="C126" s="710" t="s">
        <v>210</v>
      </c>
      <c r="D126" s="705" t="s">
        <v>98</v>
      </c>
      <c r="E126" s="717"/>
      <c r="F126" s="25"/>
      <c r="G126" s="42"/>
      <c r="H126" s="24"/>
      <c r="I126" s="24"/>
      <c r="J126" s="86"/>
      <c r="K126" s="66" t="s">
        <v>208</v>
      </c>
      <c r="L126" s="66"/>
      <c r="M126" s="66"/>
      <c r="N126" s="67"/>
      <c r="O126" s="68"/>
    </row>
    <row r="127" spans="3:15" hidden="1">
      <c r="C127" s="710" t="s">
        <v>211</v>
      </c>
      <c r="D127" s="705" t="s">
        <v>98</v>
      </c>
      <c r="E127" s="717"/>
      <c r="F127" s="25"/>
      <c r="G127" s="42"/>
      <c r="H127" s="24"/>
      <c r="I127" s="24"/>
      <c r="J127" s="76">
        <v>15</v>
      </c>
      <c r="K127" s="66"/>
      <c r="L127" s="66"/>
      <c r="M127" s="66"/>
      <c r="N127" s="67"/>
      <c r="O127" s="68"/>
    </row>
    <row r="128" spans="3:15" hidden="1">
      <c r="C128" s="710" t="s">
        <v>212</v>
      </c>
      <c r="D128" s="705" t="s">
        <v>98</v>
      </c>
      <c r="E128" s="717"/>
      <c r="F128" s="25"/>
      <c r="G128" s="42"/>
      <c r="H128" s="24"/>
      <c r="I128" s="24"/>
      <c r="J128" s="76">
        <v>43.2</v>
      </c>
      <c r="K128" s="66" t="s">
        <v>213</v>
      </c>
      <c r="L128" s="66"/>
      <c r="M128" s="66"/>
      <c r="N128" s="67"/>
      <c r="O128" s="68"/>
    </row>
    <row r="129" spans="1:15" hidden="1">
      <c r="C129" s="710" t="s">
        <v>214</v>
      </c>
      <c r="D129" s="705" t="s">
        <v>98</v>
      </c>
      <c r="E129" s="717"/>
      <c r="F129" s="25"/>
      <c r="G129" s="42"/>
      <c r="H129" s="24"/>
      <c r="I129" s="24"/>
      <c r="J129" s="87">
        <v>0.05</v>
      </c>
      <c r="K129" s="88" t="s">
        <v>215</v>
      </c>
      <c r="L129" s="88"/>
      <c r="M129" s="88"/>
      <c r="N129" s="89"/>
      <c r="O129" s="90"/>
    </row>
    <row r="130" spans="1:15" hidden="1">
      <c r="C130" s="710" t="s">
        <v>216</v>
      </c>
      <c r="D130" s="705" t="s">
        <v>98</v>
      </c>
      <c r="E130" s="717"/>
      <c r="F130" s="25"/>
      <c r="G130" s="42"/>
      <c r="H130" s="24"/>
      <c r="I130" s="24"/>
      <c r="J130" s="87">
        <v>0.05</v>
      </c>
      <c r="K130" s="88" t="s">
        <v>215</v>
      </c>
      <c r="L130" s="88"/>
      <c r="M130" s="88"/>
      <c r="N130" s="89"/>
      <c r="O130" s="90"/>
    </row>
    <row r="131" spans="1:15" hidden="1">
      <c r="C131" s="710" t="s">
        <v>217</v>
      </c>
      <c r="D131" s="705" t="s">
        <v>98</v>
      </c>
      <c r="E131" s="717"/>
      <c r="F131" s="25"/>
      <c r="G131" s="42"/>
      <c r="H131" s="24"/>
      <c r="I131" s="24"/>
      <c r="J131" s="87">
        <v>0.05</v>
      </c>
      <c r="K131" s="88" t="s">
        <v>215</v>
      </c>
      <c r="L131" s="88"/>
      <c r="M131" s="88"/>
      <c r="N131" s="89"/>
      <c r="O131" s="90"/>
    </row>
    <row r="132" spans="1:15" hidden="1">
      <c r="C132" s="718"/>
      <c r="D132" s="719"/>
      <c r="E132" s="719"/>
      <c r="F132" s="25"/>
      <c r="G132" s="42"/>
      <c r="H132" s="24"/>
      <c r="I132" s="24"/>
      <c r="J132" s="97"/>
      <c r="K132" s="23"/>
      <c r="L132" s="23"/>
      <c r="M132" s="23"/>
      <c r="N132" s="5"/>
      <c r="O132" s="5"/>
    </row>
    <row r="133" spans="1:15" hidden="1">
      <c r="A133" s="5"/>
      <c r="B133" s="5"/>
      <c r="C133" s="718"/>
      <c r="D133" s="719"/>
      <c r="E133" s="699"/>
      <c r="F133" s="24"/>
      <c r="G133" s="9" t="s">
        <v>218</v>
      </c>
      <c r="H133" s="98"/>
      <c r="I133" s="16"/>
      <c r="J133" s="16"/>
      <c r="K133" s="16"/>
    </row>
    <row r="134" spans="1:15" hidden="1">
      <c r="A134" s="5"/>
      <c r="B134" s="5"/>
      <c r="C134" s="720" t="s">
        <v>885</v>
      </c>
      <c r="D134" s="719"/>
      <c r="E134" s="699"/>
      <c r="F134" s="24"/>
      <c r="G134" s="24"/>
      <c r="H134" s="98"/>
      <c r="I134" s="16"/>
      <c r="J134" s="16"/>
      <c r="K134" s="16"/>
    </row>
    <row r="135" spans="1:15" hidden="1">
      <c r="A135" s="9" t="s">
        <v>219</v>
      </c>
      <c r="B135" s="2"/>
      <c r="C135" s="720" t="s">
        <v>220</v>
      </c>
      <c r="D135" s="721"/>
      <c r="E135" s="721"/>
      <c r="F135" s="58"/>
      <c r="G135" s="24"/>
      <c r="H135" s="98"/>
      <c r="I135" s="16"/>
      <c r="J135" s="16"/>
      <c r="K135" s="16"/>
    </row>
    <row r="136" spans="1:15" hidden="1">
      <c r="C136" s="722" t="s">
        <v>221</v>
      </c>
      <c r="D136" s="723"/>
      <c r="E136" s="723"/>
      <c r="G136" s="42"/>
      <c r="H136" s="24"/>
      <c r="I136" s="24"/>
      <c r="J136" s="98"/>
      <c r="K136" s="16"/>
      <c r="L136" s="16"/>
      <c r="M136" s="16"/>
    </row>
    <row r="137" spans="1:15" hidden="1">
      <c r="C137" s="710" t="s">
        <v>222</v>
      </c>
      <c r="D137" s="705" t="s">
        <v>98</v>
      </c>
      <c r="E137" s="724" t="s">
        <v>0</v>
      </c>
      <c r="F137" s="85"/>
      <c r="G137" s="42"/>
      <c r="H137" s="24"/>
      <c r="I137" s="24"/>
      <c r="J137" s="98"/>
      <c r="K137" s="16"/>
      <c r="L137" s="16"/>
      <c r="M137" s="16"/>
    </row>
    <row r="138" spans="1:15" hidden="1">
      <c r="C138" s="710" t="s">
        <v>223</v>
      </c>
      <c r="D138" s="705" t="s">
        <v>98</v>
      </c>
      <c r="E138" s="724"/>
      <c r="F138" s="85"/>
      <c r="G138" s="42"/>
      <c r="H138" s="24"/>
      <c r="I138" s="24"/>
      <c r="J138" s="98"/>
      <c r="K138" s="16"/>
      <c r="L138" s="16"/>
      <c r="M138" s="16"/>
    </row>
    <row r="139" spans="1:15" hidden="1">
      <c r="C139" s="725" t="s">
        <v>224</v>
      </c>
      <c r="D139" s="726" t="s">
        <v>98</v>
      </c>
      <c r="E139" s="724"/>
      <c r="F139" s="85"/>
      <c r="G139" s="42"/>
      <c r="H139" s="24"/>
      <c r="I139" s="24"/>
      <c r="J139" s="98"/>
      <c r="K139" s="16"/>
      <c r="L139" s="16"/>
      <c r="M139" s="16"/>
    </row>
    <row r="140" spans="1:15">
      <c r="C140" s="713" t="s">
        <v>155</v>
      </c>
      <c r="D140" s="727" t="s">
        <v>98</v>
      </c>
      <c r="E140" s="728"/>
      <c r="G140" s="695"/>
      <c r="H140" s="24"/>
      <c r="I140" s="24"/>
      <c r="J140" s="98"/>
      <c r="K140" s="16"/>
      <c r="L140" s="16"/>
      <c r="M140" s="16"/>
    </row>
    <row r="141" spans="1:15">
      <c r="C141" s="713" t="s">
        <v>156</v>
      </c>
      <c r="D141" s="727" t="s">
        <v>98</v>
      </c>
      <c r="E141" s="723"/>
      <c r="G141" s="42"/>
      <c r="H141" s="24"/>
      <c r="I141" s="24"/>
      <c r="J141" s="98"/>
      <c r="K141" s="16"/>
      <c r="L141" s="16"/>
      <c r="M141" s="16"/>
    </row>
    <row r="142" spans="1:15">
      <c r="C142" s="713" t="s">
        <v>803</v>
      </c>
      <c r="D142" s="727" t="s">
        <v>98</v>
      </c>
      <c r="E142" s="723"/>
      <c r="G142" s="42"/>
      <c r="H142" s="24"/>
      <c r="I142" s="24"/>
      <c r="J142" s="98"/>
      <c r="K142" s="16"/>
      <c r="L142" s="16"/>
      <c r="M142" s="16"/>
    </row>
    <row r="143" spans="1:15">
      <c r="C143" s="713" t="s">
        <v>804</v>
      </c>
      <c r="D143" s="727" t="s">
        <v>98</v>
      </c>
      <c r="E143" s="723"/>
      <c r="G143" s="42"/>
      <c r="H143" s="24"/>
      <c r="I143" s="24"/>
      <c r="J143" s="98"/>
      <c r="K143" s="16"/>
      <c r="L143" s="16"/>
      <c r="M143" s="16"/>
    </row>
    <row r="144" spans="1:15">
      <c r="C144" s="713" t="s">
        <v>805</v>
      </c>
      <c r="D144" s="727" t="s">
        <v>98</v>
      </c>
      <c r="E144" s="723"/>
      <c r="G144" s="42"/>
      <c r="H144" s="24"/>
      <c r="I144" s="24"/>
      <c r="J144" s="98"/>
      <c r="K144" s="16"/>
      <c r="L144" s="16"/>
      <c r="M144" s="16"/>
    </row>
    <row r="145" spans="3:13">
      <c r="C145" s="713" t="s">
        <v>806</v>
      </c>
      <c r="D145" s="727" t="s">
        <v>98</v>
      </c>
      <c r="E145" s="723"/>
      <c r="G145" s="42"/>
      <c r="H145" s="24"/>
      <c r="I145" s="24"/>
      <c r="J145" s="98"/>
      <c r="K145" s="16"/>
      <c r="L145" s="16"/>
      <c r="M145" s="16"/>
    </row>
    <row r="146" spans="3:13">
      <c r="C146" s="713" t="s">
        <v>807</v>
      </c>
      <c r="D146" s="727" t="s">
        <v>98</v>
      </c>
      <c r="E146" s="723"/>
      <c r="G146" s="98"/>
      <c r="H146" s="24"/>
      <c r="I146" s="24"/>
      <c r="J146" s="98"/>
      <c r="K146" s="16"/>
      <c r="L146" s="16"/>
      <c r="M146" s="16"/>
    </row>
    <row r="147" spans="3:13">
      <c r="C147" s="713" t="s">
        <v>165</v>
      </c>
      <c r="D147" s="727" t="s">
        <v>98</v>
      </c>
      <c r="E147" s="723"/>
      <c r="G147" s="98"/>
      <c r="H147" s="24"/>
      <c r="I147" s="24"/>
      <c r="J147" s="98"/>
      <c r="K147" s="16"/>
      <c r="L147" s="16"/>
      <c r="M147" s="16"/>
    </row>
    <row r="148" spans="3:13" ht="15" customHeight="1">
      <c r="C148" s="713" t="s">
        <v>162</v>
      </c>
      <c r="D148" s="727" t="s">
        <v>98</v>
      </c>
      <c r="E148" s="723"/>
      <c r="G148" s="98"/>
      <c r="H148" s="24"/>
      <c r="I148" s="24"/>
      <c r="J148" s="98"/>
      <c r="K148" s="16"/>
      <c r="L148" s="16"/>
      <c r="M148" s="16"/>
    </row>
    <row r="149" spans="3:13" ht="14.45" hidden="1" customHeight="1">
      <c r="C149" s="713" t="s">
        <v>164</v>
      </c>
      <c r="D149" s="727" t="s">
        <v>98</v>
      </c>
      <c r="E149" s="723"/>
      <c r="G149" s="98"/>
      <c r="H149" s="24"/>
      <c r="I149" s="24"/>
      <c r="J149" s="98"/>
      <c r="K149" s="16"/>
      <c r="L149" s="16"/>
      <c r="M149" s="16"/>
    </row>
    <row r="150" spans="3:13" ht="14.45" hidden="1" customHeight="1">
      <c r="C150" s="713" t="s">
        <v>108</v>
      </c>
      <c r="D150" s="727" t="s">
        <v>98</v>
      </c>
      <c r="E150" s="723"/>
      <c r="G150" s="98"/>
      <c r="H150" s="24"/>
      <c r="I150" s="24"/>
      <c r="J150" s="98"/>
      <c r="K150" s="16"/>
      <c r="L150" s="16"/>
      <c r="M150" s="16"/>
    </row>
    <row r="151" spans="3:13" ht="14.45" hidden="1" customHeight="1">
      <c r="C151" s="713" t="s">
        <v>172</v>
      </c>
      <c r="D151" s="727" t="s">
        <v>98</v>
      </c>
      <c r="E151" s="723"/>
      <c r="G151" s="98"/>
      <c r="H151" s="24"/>
      <c r="I151" s="24"/>
      <c r="J151" s="98"/>
      <c r="K151" s="16"/>
      <c r="L151" s="16"/>
      <c r="M151" s="16"/>
    </row>
    <row r="152" spans="3:13" ht="14.45" hidden="1" customHeight="1">
      <c r="C152" s="713" t="s">
        <v>170</v>
      </c>
      <c r="D152" s="727" t="s">
        <v>98</v>
      </c>
      <c r="E152" s="723"/>
      <c r="F152" s="60"/>
      <c r="G152" s="98"/>
      <c r="H152" s="24"/>
      <c r="I152" s="24"/>
      <c r="J152" s="98"/>
      <c r="K152" s="16"/>
      <c r="L152" s="16"/>
      <c r="M152" s="16"/>
    </row>
    <row r="153" spans="3:13" ht="30">
      <c r="C153" s="713" t="s">
        <v>173</v>
      </c>
      <c r="D153" s="727" t="s">
        <v>98</v>
      </c>
      <c r="E153" s="723"/>
      <c r="G153" s="98"/>
      <c r="H153" s="24"/>
      <c r="I153" s="24"/>
      <c r="J153" s="98"/>
      <c r="K153" s="16"/>
      <c r="L153" s="16"/>
      <c r="M153" s="16"/>
    </row>
    <row r="154" spans="3:13">
      <c r="C154" s="713" t="s">
        <v>171</v>
      </c>
      <c r="D154" s="727" t="s">
        <v>98</v>
      </c>
      <c r="E154" s="723"/>
      <c r="G154" s="98"/>
      <c r="H154" s="24"/>
      <c r="I154" s="24"/>
      <c r="J154" s="98"/>
      <c r="K154" s="16"/>
      <c r="L154" s="16"/>
      <c r="M154" s="16"/>
    </row>
    <row r="155" spans="3:13">
      <c r="C155" s="713" t="s">
        <v>189</v>
      </c>
      <c r="D155" s="727" t="s">
        <v>98</v>
      </c>
      <c r="E155" s="723"/>
      <c r="G155" s="98"/>
      <c r="H155" s="24"/>
      <c r="I155" s="24"/>
      <c r="J155" s="98"/>
      <c r="K155" s="16"/>
      <c r="L155" s="16"/>
      <c r="M155" s="16"/>
    </row>
    <row r="156" spans="3:13">
      <c r="C156" s="713" t="s">
        <v>178</v>
      </c>
      <c r="D156" s="727" t="s">
        <v>98</v>
      </c>
      <c r="E156" s="723"/>
      <c r="G156" s="98"/>
      <c r="H156" s="24"/>
      <c r="I156" s="24"/>
      <c r="J156" s="98"/>
      <c r="K156" s="16"/>
      <c r="L156" s="16"/>
      <c r="M156" s="16"/>
    </row>
    <row r="157" spans="3:13">
      <c r="C157" s="713" t="s">
        <v>181</v>
      </c>
      <c r="D157" s="727" t="s">
        <v>98</v>
      </c>
      <c r="E157" s="723"/>
      <c r="G157" s="98"/>
      <c r="H157" s="24"/>
      <c r="I157" s="24"/>
      <c r="J157" s="98"/>
      <c r="K157" s="16"/>
      <c r="L157" s="16"/>
      <c r="M157" s="16"/>
    </row>
    <row r="158" spans="3:13">
      <c r="C158" s="713" t="s">
        <v>183</v>
      </c>
      <c r="D158" s="727" t="s">
        <v>98</v>
      </c>
      <c r="E158" s="723"/>
      <c r="G158" s="98"/>
      <c r="H158" s="24"/>
      <c r="I158" s="24"/>
      <c r="J158" s="98"/>
      <c r="K158" s="16"/>
      <c r="L158" s="16"/>
      <c r="M158" s="16"/>
    </row>
    <row r="159" spans="3:13">
      <c r="C159" s="713" t="s">
        <v>185</v>
      </c>
      <c r="D159" s="727" t="s">
        <v>98</v>
      </c>
      <c r="E159" s="723"/>
      <c r="G159" s="98"/>
      <c r="H159" s="24"/>
      <c r="I159" s="24"/>
      <c r="J159" s="98"/>
      <c r="K159" s="16"/>
      <c r="L159" s="16"/>
      <c r="M159" s="16"/>
    </row>
    <row r="160" spans="3:13">
      <c r="C160" s="713" t="s">
        <v>180</v>
      </c>
      <c r="D160" s="727" t="s">
        <v>98</v>
      </c>
      <c r="E160" s="723"/>
      <c r="G160" s="98"/>
      <c r="H160" s="24"/>
      <c r="I160" s="24"/>
      <c r="J160" s="98"/>
      <c r="K160" s="16"/>
      <c r="L160" s="16"/>
      <c r="M160" s="16"/>
    </row>
    <row r="161" spans="3:13">
      <c r="C161" s="713" t="s">
        <v>182</v>
      </c>
      <c r="D161" s="727" t="s">
        <v>98</v>
      </c>
      <c r="E161" s="723"/>
      <c r="G161" s="98"/>
      <c r="H161" s="24"/>
      <c r="I161" s="24"/>
      <c r="J161" s="98"/>
      <c r="K161" s="16"/>
      <c r="L161" s="16"/>
      <c r="M161" s="16"/>
    </row>
    <row r="162" spans="3:13">
      <c r="C162" s="713" t="s">
        <v>184</v>
      </c>
      <c r="D162" s="727" t="s">
        <v>98</v>
      </c>
      <c r="E162" s="723"/>
      <c r="G162" s="98"/>
      <c r="H162" s="24"/>
      <c r="I162" s="24"/>
      <c r="J162" s="98"/>
      <c r="K162" s="16"/>
      <c r="L162" s="16"/>
      <c r="M162" s="16"/>
    </row>
    <row r="163" spans="3:13">
      <c r="C163" s="713" t="s">
        <v>186</v>
      </c>
      <c r="D163" s="727" t="s">
        <v>98</v>
      </c>
      <c r="E163" s="723"/>
      <c r="G163" s="98"/>
      <c r="H163" s="24"/>
      <c r="I163" s="24"/>
      <c r="J163" s="98"/>
    </row>
    <row r="164" spans="3:13">
      <c r="C164" s="713" t="s">
        <v>190</v>
      </c>
      <c r="D164" s="727" t="s">
        <v>98</v>
      </c>
      <c r="E164" s="723"/>
      <c r="G164" s="98"/>
      <c r="H164" s="24"/>
      <c r="I164" s="24"/>
      <c r="J164" s="98"/>
    </row>
    <row r="165" spans="3:13">
      <c r="C165" s="713" t="s">
        <v>187</v>
      </c>
      <c r="D165" s="727" t="s">
        <v>98</v>
      </c>
      <c r="E165" s="723"/>
      <c r="G165" s="98"/>
      <c r="H165" s="24"/>
      <c r="I165" s="24"/>
      <c r="J165" s="98"/>
    </row>
    <row r="166" spans="3:13">
      <c r="C166" s="713" t="s">
        <v>188</v>
      </c>
      <c r="D166" s="727" t="s">
        <v>98</v>
      </c>
      <c r="E166" s="723"/>
      <c r="G166" s="98"/>
      <c r="H166" s="24"/>
      <c r="I166" s="24"/>
      <c r="J166" s="98"/>
    </row>
    <row r="167" spans="3:13">
      <c r="C167" s="713" t="s">
        <v>240</v>
      </c>
      <c r="D167" s="727" t="s">
        <v>98</v>
      </c>
      <c r="E167" s="723"/>
      <c r="G167" s="98"/>
      <c r="H167" s="24"/>
      <c r="I167" s="24"/>
      <c r="J167" s="98"/>
    </row>
    <row r="168" spans="3:13">
      <c r="C168" s="713" t="s">
        <v>241</v>
      </c>
      <c r="D168" s="727" t="s">
        <v>98</v>
      </c>
      <c r="E168" s="723"/>
      <c r="G168" s="98"/>
      <c r="H168" s="24"/>
      <c r="I168" s="24"/>
      <c r="J168" s="98"/>
    </row>
    <row r="169" spans="3:13">
      <c r="C169" s="713" t="s">
        <v>239</v>
      </c>
      <c r="D169" s="727" t="s">
        <v>98</v>
      </c>
      <c r="E169" s="723"/>
      <c r="G169" s="98"/>
      <c r="H169" s="24"/>
      <c r="I169" s="24"/>
      <c r="J169" s="98"/>
    </row>
    <row r="170" spans="3:13">
      <c r="C170" s="713" t="s">
        <v>242</v>
      </c>
      <c r="D170" s="727" t="s">
        <v>98</v>
      </c>
      <c r="E170" s="723"/>
      <c r="G170" s="98"/>
      <c r="H170" s="24"/>
      <c r="I170" s="24"/>
      <c r="J170" s="98"/>
    </row>
    <row r="171" spans="3:13">
      <c r="C171" s="713" t="s">
        <v>143</v>
      </c>
      <c r="D171" s="727" t="s">
        <v>98</v>
      </c>
      <c r="E171" s="723"/>
      <c r="G171" s="98"/>
      <c r="H171" s="24"/>
      <c r="I171" s="24"/>
      <c r="J171" s="98"/>
    </row>
    <row r="172" spans="3:13">
      <c r="C172" s="713" t="s">
        <v>144</v>
      </c>
      <c r="D172" s="727" t="s">
        <v>98</v>
      </c>
      <c r="E172" s="723"/>
      <c r="G172" s="98"/>
      <c r="H172" s="24"/>
      <c r="I172" s="24"/>
      <c r="J172" s="98"/>
    </row>
    <row r="173" spans="3:13">
      <c r="C173" s="713" t="s">
        <v>141</v>
      </c>
      <c r="D173" s="727" t="s">
        <v>98</v>
      </c>
      <c r="E173" s="723"/>
      <c r="G173" s="98"/>
      <c r="H173" s="24"/>
      <c r="I173" s="24"/>
      <c r="J173" s="98"/>
    </row>
    <row r="174" spans="3:13">
      <c r="C174" s="713" t="s">
        <v>142</v>
      </c>
      <c r="D174" s="727" t="s">
        <v>98</v>
      </c>
      <c r="E174" s="723"/>
      <c r="G174" s="98"/>
      <c r="H174" s="24"/>
      <c r="I174" s="24"/>
      <c r="J174" s="98"/>
    </row>
    <row r="175" spans="3:13">
      <c r="C175" s="713" t="s">
        <v>198</v>
      </c>
      <c r="D175" s="727" t="s">
        <v>98</v>
      </c>
      <c r="E175" s="723"/>
      <c r="G175" s="98"/>
      <c r="H175" s="24"/>
      <c r="I175" s="24"/>
      <c r="J175" s="98"/>
    </row>
    <row r="176" spans="3:13">
      <c r="C176" s="713" t="s">
        <v>140</v>
      </c>
      <c r="D176" s="727" t="s">
        <v>98</v>
      </c>
      <c r="E176" s="723"/>
      <c r="G176" s="98"/>
      <c r="H176" s="24"/>
      <c r="I176" s="24"/>
      <c r="J176" s="98"/>
    </row>
    <row r="177" spans="3:10">
      <c r="C177" s="713" t="s">
        <v>166</v>
      </c>
      <c r="D177" s="727" t="s">
        <v>98</v>
      </c>
      <c r="E177" s="723"/>
      <c r="G177" s="98"/>
      <c r="H177" s="24"/>
      <c r="I177" s="24"/>
      <c r="J177" s="98"/>
    </row>
    <row r="178" spans="3:10">
      <c r="C178" s="713" t="s">
        <v>163</v>
      </c>
      <c r="D178" s="727" t="s">
        <v>98</v>
      </c>
      <c r="E178" s="723"/>
      <c r="G178" s="98"/>
      <c r="H178" s="24"/>
      <c r="I178" s="24"/>
      <c r="J178" s="98"/>
    </row>
    <row r="179" spans="3:10">
      <c r="C179" s="713" t="s">
        <v>167</v>
      </c>
      <c r="D179" s="727" t="s">
        <v>98</v>
      </c>
      <c r="E179" s="723"/>
      <c r="G179" s="98"/>
      <c r="H179" s="24"/>
      <c r="I179" s="24"/>
      <c r="J179" s="98"/>
    </row>
    <row r="180" spans="3:10">
      <c r="C180" s="713" t="s">
        <v>168</v>
      </c>
      <c r="D180" s="727" t="s">
        <v>98</v>
      </c>
      <c r="E180" s="723"/>
      <c r="G180" s="98"/>
      <c r="H180" s="24"/>
      <c r="I180" s="24"/>
      <c r="J180" s="98"/>
    </row>
    <row r="181" spans="3:10" ht="27.75">
      <c r="C181" s="729" t="s">
        <v>886</v>
      </c>
      <c r="D181" s="730" t="s">
        <v>98</v>
      </c>
      <c r="E181" s="723"/>
      <c r="G181" s="98"/>
      <c r="H181" s="24"/>
      <c r="I181" s="24"/>
      <c r="J181" s="98"/>
    </row>
    <row r="182" spans="3:10">
      <c r="C182" s="729" t="s">
        <v>808</v>
      </c>
      <c r="D182" s="727" t="s">
        <v>98</v>
      </c>
      <c r="E182" s="723"/>
      <c r="G182" s="98"/>
      <c r="H182" s="24"/>
      <c r="I182" s="24"/>
      <c r="J182" s="98"/>
    </row>
    <row r="183" spans="3:10">
      <c r="C183" s="729" t="s">
        <v>809</v>
      </c>
      <c r="D183" s="727" t="s">
        <v>98</v>
      </c>
      <c r="E183" s="723"/>
      <c r="G183" s="98"/>
      <c r="H183" s="24"/>
      <c r="I183" s="24"/>
      <c r="J183" s="98"/>
    </row>
    <row r="184" spans="3:10" ht="27.75">
      <c r="C184" s="729" t="s">
        <v>887</v>
      </c>
      <c r="D184" s="730" t="s">
        <v>98</v>
      </c>
      <c r="E184" s="723"/>
      <c r="G184" s="98"/>
      <c r="H184" s="24"/>
      <c r="I184" s="24"/>
      <c r="J184" s="98"/>
    </row>
    <row r="185" spans="3:10">
      <c r="C185" s="713" t="s">
        <v>223</v>
      </c>
      <c r="D185" s="727" t="s">
        <v>98</v>
      </c>
      <c r="E185" s="723"/>
      <c r="G185" s="98"/>
      <c r="H185" s="24"/>
      <c r="I185" s="24"/>
      <c r="J185" s="98"/>
    </row>
    <row r="186" spans="3:10">
      <c r="C186" s="713" t="s">
        <v>222</v>
      </c>
      <c r="D186" s="727" t="s">
        <v>98</v>
      </c>
      <c r="E186" s="723"/>
      <c r="G186" s="98"/>
      <c r="H186" s="24"/>
      <c r="I186" s="24"/>
      <c r="J186" s="98"/>
    </row>
    <row r="187" spans="3:10">
      <c r="C187" s="713" t="s">
        <v>109</v>
      </c>
      <c r="D187" s="727" t="s">
        <v>98</v>
      </c>
      <c r="E187" s="723"/>
      <c r="G187" s="98"/>
      <c r="H187" s="24"/>
      <c r="I187" s="24"/>
      <c r="J187" s="98"/>
    </row>
    <row r="188" spans="3:10">
      <c r="C188" s="713" t="s">
        <v>113</v>
      </c>
      <c r="D188" s="727" t="s">
        <v>98</v>
      </c>
      <c r="E188" s="723"/>
      <c r="G188" s="98"/>
      <c r="H188" s="24"/>
      <c r="I188" s="24"/>
      <c r="J188" s="98"/>
    </row>
    <row r="189" spans="3:10">
      <c r="C189" s="713" t="s">
        <v>111</v>
      </c>
      <c r="D189" s="727" t="s">
        <v>98</v>
      </c>
      <c r="E189" s="723"/>
      <c r="G189" s="98"/>
      <c r="H189" s="24"/>
      <c r="I189" s="24"/>
      <c r="J189" s="98"/>
    </row>
    <row r="190" spans="3:10">
      <c r="C190" s="713" t="s">
        <v>199</v>
      </c>
      <c r="D190" s="727" t="s">
        <v>98</v>
      </c>
      <c r="E190" s="723"/>
      <c r="G190" s="98"/>
      <c r="H190" s="24"/>
      <c r="I190" s="24"/>
      <c r="J190" s="98"/>
    </row>
    <row r="191" spans="3:10">
      <c r="C191" s="713" t="s">
        <v>211</v>
      </c>
      <c r="D191" s="727" t="s">
        <v>98</v>
      </c>
      <c r="E191" s="723"/>
      <c r="G191" s="98"/>
      <c r="H191" s="24"/>
      <c r="I191" s="24"/>
      <c r="J191" s="98"/>
    </row>
    <row r="192" spans="3:10">
      <c r="C192" s="713" t="s">
        <v>148</v>
      </c>
      <c r="D192" s="727" t="s">
        <v>98</v>
      </c>
      <c r="E192" s="723"/>
      <c r="G192" s="98"/>
      <c r="H192" s="24"/>
      <c r="I192" s="24"/>
      <c r="J192" s="98"/>
    </row>
    <row r="193" spans="3:10">
      <c r="C193" s="713" t="s">
        <v>153</v>
      </c>
      <c r="D193" s="727" t="s">
        <v>98</v>
      </c>
      <c r="E193" s="723"/>
      <c r="G193" s="98"/>
      <c r="H193" s="24"/>
      <c r="I193" s="24"/>
      <c r="J193" s="98"/>
    </row>
    <row r="194" spans="3:10">
      <c r="C194" s="713" t="s">
        <v>209</v>
      </c>
      <c r="D194" s="727" t="s">
        <v>98</v>
      </c>
      <c r="E194" s="723"/>
      <c r="G194" s="98"/>
      <c r="H194" s="24"/>
      <c r="I194" s="24"/>
      <c r="J194" s="98"/>
    </row>
    <row r="195" spans="3:10">
      <c r="C195" s="713" t="s">
        <v>210</v>
      </c>
      <c r="D195" s="727" t="s">
        <v>98</v>
      </c>
      <c r="E195" s="723"/>
      <c r="G195" s="98"/>
      <c r="H195" s="24"/>
      <c r="I195" s="24"/>
      <c r="J195" s="98"/>
    </row>
    <row r="196" spans="3:10">
      <c r="C196" s="713" t="s">
        <v>203</v>
      </c>
      <c r="D196" s="727" t="s">
        <v>98</v>
      </c>
      <c r="E196" s="723"/>
      <c r="G196" s="98"/>
      <c r="H196" s="24"/>
      <c r="I196" s="24"/>
      <c r="J196" s="98"/>
    </row>
    <row r="197" spans="3:10">
      <c r="C197" s="713" t="s">
        <v>127</v>
      </c>
      <c r="D197" s="727" t="s">
        <v>98</v>
      </c>
      <c r="E197" s="723"/>
      <c r="G197" s="98"/>
      <c r="H197" s="24"/>
      <c r="I197" s="24"/>
      <c r="J197" s="98"/>
    </row>
    <row r="198" spans="3:10">
      <c r="C198" s="713" t="s">
        <v>193</v>
      </c>
      <c r="D198" s="727" t="s">
        <v>98</v>
      </c>
      <c r="E198" s="723"/>
      <c r="G198" s="98"/>
      <c r="H198" s="24"/>
      <c r="I198" s="24"/>
      <c r="J198" s="24"/>
    </row>
    <row r="199" spans="3:10">
      <c r="C199" s="713" t="s">
        <v>197</v>
      </c>
      <c r="D199" s="727" t="s">
        <v>98</v>
      </c>
      <c r="E199" s="723"/>
      <c r="G199" s="98"/>
      <c r="H199" s="24"/>
      <c r="I199" s="24"/>
      <c r="J199" s="24"/>
    </row>
    <row r="200" spans="3:10">
      <c r="C200" s="713" t="s">
        <v>118</v>
      </c>
      <c r="D200" s="727" t="s">
        <v>98</v>
      </c>
      <c r="E200" s="723"/>
      <c r="G200" s="98"/>
      <c r="H200" s="24"/>
      <c r="I200" s="24"/>
      <c r="J200" s="24"/>
    </row>
    <row r="201" spans="3:10">
      <c r="C201" s="713" t="s">
        <v>117</v>
      </c>
      <c r="D201" s="727" t="s">
        <v>98</v>
      </c>
      <c r="E201" s="723"/>
      <c r="G201" s="98"/>
      <c r="H201" s="24"/>
      <c r="I201" s="24"/>
      <c r="J201" s="24"/>
    </row>
    <row r="202" spans="3:10">
      <c r="C202" s="713" t="s">
        <v>119</v>
      </c>
      <c r="D202" s="727" t="s">
        <v>98</v>
      </c>
      <c r="E202" s="723"/>
      <c r="G202" s="98"/>
      <c r="H202" s="24"/>
      <c r="I202" s="24"/>
      <c r="J202" s="24"/>
    </row>
    <row r="203" spans="3:10">
      <c r="C203" s="713" t="s">
        <v>205</v>
      </c>
      <c r="D203" s="727" t="s">
        <v>98</v>
      </c>
      <c r="E203" s="723"/>
      <c r="G203" s="98"/>
      <c r="H203" s="24"/>
      <c r="I203" s="24"/>
      <c r="J203" s="24"/>
    </row>
    <row r="204" spans="3:10">
      <c r="C204" s="713" t="s">
        <v>207</v>
      </c>
      <c r="D204" s="727" t="s">
        <v>98</v>
      </c>
      <c r="E204" s="723"/>
      <c r="G204" s="98"/>
      <c r="H204" s="24"/>
      <c r="I204" s="24"/>
      <c r="J204" s="24"/>
    </row>
    <row r="205" spans="3:10">
      <c r="C205" s="713" t="s">
        <v>204</v>
      </c>
      <c r="D205" s="727" t="s">
        <v>98</v>
      </c>
      <c r="E205" s="723"/>
      <c r="G205" s="98"/>
      <c r="H205" s="24"/>
      <c r="I205" s="24"/>
      <c r="J205" s="24"/>
    </row>
    <row r="206" spans="3:10">
      <c r="C206" s="713" t="s">
        <v>128</v>
      </c>
      <c r="D206" s="727" t="s">
        <v>98</v>
      </c>
      <c r="E206" s="723"/>
      <c r="G206" s="98"/>
      <c r="H206" s="24"/>
      <c r="I206" s="24"/>
      <c r="J206" s="24"/>
    </row>
    <row r="207" spans="3:10">
      <c r="C207" s="713" t="s">
        <v>224</v>
      </c>
      <c r="D207" s="727" t="s">
        <v>98</v>
      </c>
      <c r="E207" s="723"/>
      <c r="G207" s="98"/>
      <c r="H207" s="24"/>
      <c r="I207" s="24"/>
      <c r="J207" s="24"/>
    </row>
    <row r="208" spans="3:10">
      <c r="C208" s="713" t="s">
        <v>121</v>
      </c>
      <c r="D208" s="727" t="s">
        <v>98</v>
      </c>
      <c r="E208" s="723"/>
      <c r="G208" s="98"/>
      <c r="H208" s="24"/>
      <c r="I208" s="24"/>
      <c r="J208" s="24"/>
    </row>
    <row r="209" spans="3:10">
      <c r="C209" s="713" t="s">
        <v>120</v>
      </c>
      <c r="D209" s="727" t="s">
        <v>98</v>
      </c>
      <c r="E209" s="723"/>
      <c r="G209" s="98"/>
      <c r="H209" s="24"/>
      <c r="I209" s="24"/>
      <c r="J209" s="24"/>
    </row>
    <row r="210" spans="3:10">
      <c r="C210" s="713" t="s">
        <v>122</v>
      </c>
      <c r="D210" s="727" t="s">
        <v>98</v>
      </c>
      <c r="E210" s="723"/>
      <c r="G210" s="98"/>
      <c r="H210" s="24"/>
      <c r="I210" s="24"/>
      <c r="J210" s="24"/>
    </row>
    <row r="211" spans="3:10">
      <c r="C211" s="713" t="s">
        <v>124</v>
      </c>
      <c r="D211" s="727" t="s">
        <v>98</v>
      </c>
      <c r="E211" s="723"/>
      <c r="G211" s="98"/>
      <c r="H211" s="24"/>
      <c r="I211" s="24"/>
      <c r="J211" s="24"/>
    </row>
    <row r="212" spans="3:10">
      <c r="C212" s="713" t="s">
        <v>123</v>
      </c>
      <c r="D212" s="727" t="s">
        <v>98</v>
      </c>
      <c r="E212" s="723"/>
      <c r="G212" s="98"/>
      <c r="H212" s="24"/>
      <c r="I212" s="24"/>
      <c r="J212" s="24"/>
    </row>
    <row r="213" spans="3:10">
      <c r="C213" s="713" t="s">
        <v>115</v>
      </c>
      <c r="D213" s="727" t="s">
        <v>98</v>
      </c>
      <c r="E213" s="723"/>
      <c r="G213" s="98"/>
      <c r="H213" s="24"/>
      <c r="I213" s="24"/>
      <c r="J213" s="24"/>
    </row>
    <row r="214" spans="3:10">
      <c r="C214" s="713" t="s">
        <v>116</v>
      </c>
      <c r="D214" s="727" t="s">
        <v>98</v>
      </c>
      <c r="E214" s="723"/>
      <c r="G214" s="98"/>
      <c r="H214" s="24"/>
      <c r="I214" s="24"/>
      <c r="J214" s="24"/>
    </row>
    <row r="215" spans="3:10">
      <c r="C215" s="713" t="s">
        <v>202</v>
      </c>
      <c r="D215" s="727" t="s">
        <v>98</v>
      </c>
      <c r="E215" s="723"/>
      <c r="G215" s="98"/>
      <c r="H215" s="24"/>
      <c r="I215" s="24"/>
      <c r="J215" s="24"/>
    </row>
    <row r="216" spans="3:10">
      <c r="C216" s="713" t="s">
        <v>125</v>
      </c>
      <c r="D216" s="727" t="s">
        <v>98</v>
      </c>
      <c r="E216" s="723"/>
      <c r="G216" s="98"/>
      <c r="H216" s="24"/>
      <c r="I216" s="24"/>
      <c r="J216" s="24"/>
    </row>
    <row r="217" spans="3:10">
      <c r="C217" s="713" t="s">
        <v>126</v>
      </c>
      <c r="D217" s="727" t="s">
        <v>98</v>
      </c>
      <c r="E217" s="723"/>
      <c r="G217" s="98"/>
      <c r="H217" s="24"/>
      <c r="I217" s="24"/>
      <c r="J217" s="24"/>
    </row>
    <row r="218" spans="3:10">
      <c r="C218" s="713" t="s">
        <v>145</v>
      </c>
      <c r="D218" s="727" t="s">
        <v>98</v>
      </c>
      <c r="E218" s="723"/>
      <c r="G218" s="98"/>
      <c r="H218" s="24"/>
      <c r="I218" s="24"/>
      <c r="J218" s="24"/>
    </row>
    <row r="219" spans="3:10">
      <c r="C219" s="713" t="s">
        <v>200</v>
      </c>
      <c r="D219" s="727" t="s">
        <v>98</v>
      </c>
      <c r="E219" s="723"/>
      <c r="G219" s="98"/>
      <c r="H219" s="24"/>
      <c r="I219" s="24"/>
      <c r="J219" s="24"/>
    </row>
    <row r="220" spans="3:10">
      <c r="C220" s="713" t="s">
        <v>201</v>
      </c>
      <c r="D220" s="727" t="s">
        <v>98</v>
      </c>
      <c r="E220" s="723"/>
      <c r="G220" s="98"/>
      <c r="H220" s="24"/>
      <c r="I220" s="24"/>
      <c r="J220" s="24"/>
    </row>
    <row r="221" spans="3:10">
      <c r="C221" s="713" t="s">
        <v>149</v>
      </c>
      <c r="D221" s="727" t="s">
        <v>98</v>
      </c>
      <c r="E221" s="723"/>
      <c r="G221" s="98"/>
      <c r="H221" s="24"/>
      <c r="I221" s="24"/>
      <c r="J221" s="24"/>
    </row>
    <row r="222" spans="3:10">
      <c r="C222" s="713" t="s">
        <v>154</v>
      </c>
      <c r="D222" s="727" t="s">
        <v>98</v>
      </c>
      <c r="E222" s="723"/>
      <c r="G222" s="98"/>
      <c r="H222" s="24"/>
      <c r="I222" s="24"/>
      <c r="J222" s="24"/>
    </row>
    <row r="223" spans="3:10">
      <c r="C223" s="713" t="s">
        <v>810</v>
      </c>
      <c r="D223" s="727" t="s">
        <v>98</v>
      </c>
      <c r="E223" s="723"/>
      <c r="G223" s="98"/>
      <c r="H223" s="24"/>
      <c r="I223" s="24"/>
      <c r="J223" s="24"/>
    </row>
    <row r="224" spans="3:10">
      <c r="C224" s="713" t="s">
        <v>152</v>
      </c>
      <c r="D224" s="727" t="s">
        <v>98</v>
      </c>
      <c r="E224" s="723"/>
      <c r="G224" s="98"/>
      <c r="H224" s="24"/>
      <c r="I224" s="24"/>
      <c r="J224" s="24"/>
    </row>
    <row r="225" spans="3:10">
      <c r="C225" s="713" t="s">
        <v>194</v>
      </c>
      <c r="D225" s="727" t="s">
        <v>98</v>
      </c>
      <c r="E225" s="723"/>
      <c r="G225" s="98"/>
      <c r="H225" s="24"/>
      <c r="I225" s="24"/>
      <c r="J225" s="24"/>
    </row>
    <row r="226" spans="3:10">
      <c r="C226" s="713" t="s">
        <v>191</v>
      </c>
      <c r="D226" s="727" t="s">
        <v>98</v>
      </c>
      <c r="E226" s="723"/>
      <c r="G226" s="98"/>
      <c r="H226" s="24"/>
      <c r="I226" s="24"/>
      <c r="J226" s="24"/>
    </row>
    <row r="227" spans="3:10">
      <c r="C227" s="713" t="s">
        <v>192</v>
      </c>
      <c r="D227" s="727" t="s">
        <v>98</v>
      </c>
      <c r="E227" s="723"/>
      <c r="G227" s="98"/>
      <c r="H227" s="24"/>
      <c r="I227" s="24"/>
      <c r="J227" s="24"/>
    </row>
    <row r="228" spans="3:10">
      <c r="C228" s="713" t="s">
        <v>196</v>
      </c>
      <c r="D228" s="727" t="s">
        <v>98</v>
      </c>
      <c r="E228" s="723"/>
      <c r="G228" s="98"/>
      <c r="H228" s="24"/>
      <c r="I228" s="24"/>
      <c r="J228" s="24"/>
    </row>
    <row r="229" spans="3:10">
      <c r="C229" s="713" t="s">
        <v>195</v>
      </c>
      <c r="D229" s="727" t="s">
        <v>98</v>
      </c>
      <c r="E229" s="723"/>
      <c r="G229" s="98"/>
      <c r="H229" s="24"/>
      <c r="I229" s="24"/>
      <c r="J229" s="24"/>
    </row>
    <row r="230" spans="3:10">
      <c r="C230" s="713" t="s">
        <v>175</v>
      </c>
      <c r="D230" s="727" t="s">
        <v>98</v>
      </c>
      <c r="E230" s="723"/>
      <c r="G230" s="98"/>
      <c r="H230" s="24"/>
      <c r="I230" s="24"/>
      <c r="J230" s="24"/>
    </row>
    <row r="231" spans="3:10">
      <c r="C231" s="713" t="s">
        <v>811</v>
      </c>
      <c r="D231" s="727" t="s">
        <v>98</v>
      </c>
      <c r="E231" s="723"/>
      <c r="G231" s="98"/>
      <c r="H231" s="24"/>
      <c r="I231" s="24"/>
      <c r="J231" s="24"/>
    </row>
    <row r="232" spans="3:10">
      <c r="C232" s="713" t="s">
        <v>174</v>
      </c>
      <c r="D232" s="727" t="s">
        <v>98</v>
      </c>
      <c r="E232" s="723"/>
      <c r="G232" s="98"/>
      <c r="H232" s="24"/>
      <c r="I232" s="24"/>
      <c r="J232" s="24"/>
    </row>
    <row r="233" spans="3:10">
      <c r="C233" s="713" t="s">
        <v>812</v>
      </c>
      <c r="D233" s="727" t="s">
        <v>98</v>
      </c>
      <c r="E233" s="723"/>
      <c r="G233" s="98"/>
      <c r="H233" s="24"/>
      <c r="I233" s="24"/>
      <c r="J233" s="24"/>
    </row>
    <row r="234" spans="3:10">
      <c r="C234" s="713" t="s">
        <v>129</v>
      </c>
      <c r="D234" s="727" t="s">
        <v>98</v>
      </c>
      <c r="E234" s="723"/>
      <c r="G234" s="98"/>
      <c r="H234" s="24"/>
      <c r="I234" s="24"/>
      <c r="J234" s="24"/>
    </row>
    <row r="235" spans="3:10">
      <c r="C235" s="713" t="s">
        <v>130</v>
      </c>
      <c r="D235" s="727" t="s">
        <v>98</v>
      </c>
      <c r="E235" s="723"/>
      <c r="G235" s="98"/>
      <c r="H235" s="24"/>
      <c r="I235" s="24"/>
      <c r="J235" s="24"/>
    </row>
    <row r="236" spans="3:10">
      <c r="C236" s="713" t="s">
        <v>212</v>
      </c>
      <c r="D236" s="727" t="s">
        <v>98</v>
      </c>
      <c r="E236" s="723"/>
      <c r="G236" s="98"/>
      <c r="H236" s="24"/>
      <c r="I236" s="24"/>
      <c r="J236" s="24"/>
    </row>
    <row r="237" spans="3:10">
      <c r="C237" s="713" t="s">
        <v>133</v>
      </c>
      <c r="D237" s="727" t="s">
        <v>98</v>
      </c>
      <c r="E237" s="723"/>
      <c r="G237" s="98"/>
      <c r="H237" s="24"/>
      <c r="I237" s="24"/>
      <c r="J237" s="24"/>
    </row>
    <row r="238" spans="3:10">
      <c r="C238" s="713" t="s">
        <v>813</v>
      </c>
      <c r="D238" s="727" t="s">
        <v>98</v>
      </c>
      <c r="E238" s="723"/>
      <c r="G238" s="98"/>
      <c r="H238" s="24"/>
      <c r="I238" s="24"/>
      <c r="J238" s="24"/>
    </row>
    <row r="239" spans="3:10">
      <c r="C239" s="713" t="s">
        <v>228</v>
      </c>
      <c r="D239" s="727" t="s">
        <v>98</v>
      </c>
      <c r="E239" s="699"/>
      <c r="F239" s="24"/>
      <c r="G239" s="98"/>
      <c r="H239" s="24"/>
      <c r="I239" s="24"/>
      <c r="J239" s="24"/>
    </row>
    <row r="240" spans="3:10">
      <c r="C240" s="713" t="s">
        <v>132</v>
      </c>
      <c r="D240" s="727" t="s">
        <v>98</v>
      </c>
      <c r="E240" s="699"/>
      <c r="F240" s="24"/>
      <c r="G240" s="98"/>
      <c r="H240" s="24"/>
      <c r="I240" s="24"/>
      <c r="J240" s="24"/>
    </row>
    <row r="241" spans="3:10">
      <c r="C241" s="713" t="s">
        <v>135</v>
      </c>
      <c r="D241" s="727" t="s">
        <v>98</v>
      </c>
      <c r="E241" s="699"/>
      <c r="F241" s="24"/>
      <c r="G241" s="98"/>
      <c r="H241" s="24"/>
      <c r="I241" s="24"/>
      <c r="J241" s="24"/>
    </row>
    <row r="242" spans="3:10">
      <c r="C242" s="713" t="s">
        <v>137</v>
      </c>
      <c r="D242" s="727" t="s">
        <v>98</v>
      </c>
      <c r="E242" s="699"/>
      <c r="F242" s="24"/>
      <c r="G242" s="98"/>
      <c r="H242" s="24"/>
      <c r="I242" s="24"/>
      <c r="J242" s="24"/>
    </row>
    <row r="243" spans="3:10">
      <c r="C243" s="713" t="s">
        <v>238</v>
      </c>
      <c r="D243" s="727" t="s">
        <v>98</v>
      </c>
      <c r="E243" s="699"/>
      <c r="F243" s="24"/>
      <c r="G243" s="98"/>
      <c r="H243" s="24"/>
      <c r="I243" s="24"/>
      <c r="J243" s="24"/>
    </row>
    <row r="244" spans="3:10">
      <c r="C244" s="713" t="s">
        <v>138</v>
      </c>
      <c r="D244" s="727" t="s">
        <v>98</v>
      </c>
      <c r="E244" s="699"/>
      <c r="F244" s="24"/>
      <c r="G244" s="98"/>
      <c r="H244" s="24"/>
      <c r="I244" s="24"/>
      <c r="J244" s="24"/>
    </row>
    <row r="245" spans="3:10">
      <c r="C245" s="713" t="s">
        <v>139</v>
      </c>
      <c r="D245" s="727" t="s">
        <v>98</v>
      </c>
      <c r="E245" s="699"/>
      <c r="F245" s="24"/>
      <c r="G245" s="98"/>
      <c r="H245" s="24"/>
      <c r="I245" s="24"/>
      <c r="J245" s="24"/>
    </row>
    <row r="246" spans="3:10">
      <c r="C246" s="713" t="s">
        <v>136</v>
      </c>
      <c r="D246" s="727" t="s">
        <v>98</v>
      </c>
      <c r="E246" s="699"/>
      <c r="F246" s="24"/>
      <c r="G246" s="98"/>
      <c r="H246" s="24"/>
      <c r="I246" s="24"/>
      <c r="J246" s="24"/>
    </row>
    <row r="247" spans="3:10">
      <c r="C247" s="713" t="s">
        <v>214</v>
      </c>
      <c r="D247" s="727" t="s">
        <v>98</v>
      </c>
      <c r="E247" s="699"/>
      <c r="F247" s="24"/>
      <c r="G247" s="98"/>
      <c r="H247" s="24"/>
      <c r="I247" s="24"/>
      <c r="J247" s="24"/>
    </row>
    <row r="248" spans="3:10">
      <c r="C248" s="713" t="s">
        <v>216</v>
      </c>
      <c r="D248" s="727" t="s">
        <v>98</v>
      </c>
      <c r="E248" s="699"/>
      <c r="F248" s="24"/>
      <c r="G248" s="98"/>
      <c r="H248" s="24"/>
      <c r="I248" s="24"/>
      <c r="J248" s="24"/>
    </row>
    <row r="249" spans="3:10">
      <c r="C249" s="713" t="s">
        <v>217</v>
      </c>
      <c r="D249" s="727" t="s">
        <v>98</v>
      </c>
      <c r="E249" s="699"/>
      <c r="F249" s="24"/>
      <c r="G249" s="98"/>
      <c r="H249" s="24"/>
      <c r="I249" s="24"/>
      <c r="J249" s="24"/>
    </row>
    <row r="250" spans="3:10" ht="15.75" thickBot="1">
      <c r="C250" s="696"/>
      <c r="D250" s="696"/>
      <c r="E250" s="699"/>
      <c r="F250" s="24"/>
      <c r="G250" s="98"/>
      <c r="H250" s="24"/>
      <c r="I250" s="24"/>
      <c r="J250" s="24"/>
    </row>
    <row r="251" spans="3:10" ht="95.45" customHeight="1" thickBot="1">
      <c r="C251" s="740" t="s">
        <v>894</v>
      </c>
      <c r="D251" s="741"/>
      <c r="E251" s="699"/>
      <c r="F251" s="24"/>
      <c r="G251" s="98"/>
      <c r="H251" s="24"/>
      <c r="I251" s="24"/>
      <c r="J251" s="24"/>
    </row>
    <row r="252" spans="3:10">
      <c r="C252" s="24"/>
      <c r="D252" s="24"/>
      <c r="E252" s="24"/>
      <c r="F252" s="24"/>
      <c r="G252" s="98"/>
      <c r="H252" s="24"/>
      <c r="I252" s="24"/>
      <c r="J252" s="24"/>
    </row>
    <row r="253" spans="3:10">
      <c r="C253" s="24"/>
      <c r="D253" s="24"/>
      <c r="E253" s="24"/>
      <c r="F253" s="24"/>
      <c r="G253" s="98"/>
      <c r="H253" s="24"/>
      <c r="I253" s="24"/>
      <c r="J253" s="24"/>
    </row>
    <row r="254" spans="3:10">
      <c r="C254" s="24"/>
      <c r="D254" s="24"/>
      <c r="E254" s="24"/>
      <c r="F254" s="24"/>
      <c r="G254" s="98"/>
      <c r="H254" s="24"/>
      <c r="I254" s="24"/>
      <c r="J254" s="24"/>
    </row>
    <row r="255" spans="3:10">
      <c r="C255" s="24"/>
      <c r="D255" s="24"/>
      <c r="E255" s="24"/>
      <c r="F255" s="24"/>
      <c r="G255" s="98"/>
      <c r="H255" s="24"/>
      <c r="I255" s="24"/>
      <c r="J255" s="24"/>
    </row>
    <row r="256" spans="3:10">
      <c r="C256" s="24"/>
      <c r="D256" s="24"/>
      <c r="E256" s="24"/>
      <c r="F256" s="24"/>
      <c r="G256" s="98"/>
      <c r="H256" s="24"/>
      <c r="I256" s="24"/>
      <c r="J256" s="24"/>
    </row>
    <row r="257" spans="3:10">
      <c r="C257" s="24"/>
      <c r="D257" s="24"/>
      <c r="E257" s="24"/>
      <c r="F257" s="24"/>
      <c r="G257" s="98"/>
      <c r="H257" s="24"/>
      <c r="I257" s="24"/>
      <c r="J257" s="24"/>
    </row>
    <row r="258" spans="3:10">
      <c r="C258" s="24"/>
      <c r="D258" s="24"/>
      <c r="E258" s="24"/>
      <c r="F258" s="24"/>
      <c r="G258" s="98"/>
      <c r="H258" s="24"/>
      <c r="I258" s="24"/>
      <c r="J258" s="24"/>
    </row>
    <row r="259" spans="3:10">
      <c r="C259" s="24"/>
      <c r="D259" s="24"/>
      <c r="E259" s="24"/>
      <c r="F259" s="24"/>
      <c r="G259" s="98"/>
      <c r="H259" s="24"/>
      <c r="I259" s="24"/>
      <c r="J259" s="24"/>
    </row>
    <row r="260" spans="3:10">
      <c r="C260" s="24"/>
      <c r="D260" s="24"/>
      <c r="E260" s="24"/>
      <c r="F260" s="24"/>
      <c r="G260" s="98"/>
      <c r="H260" s="24"/>
      <c r="I260" s="24"/>
      <c r="J260" s="24"/>
    </row>
    <row r="261" spans="3:10">
      <c r="C261" s="24"/>
      <c r="D261" s="24"/>
      <c r="E261" s="24"/>
      <c r="F261" s="24"/>
      <c r="G261" s="98"/>
      <c r="H261" s="24"/>
      <c r="I261" s="24"/>
      <c r="J261" s="24"/>
    </row>
    <row r="262" spans="3:10">
      <c r="C262" s="24"/>
      <c r="D262" s="24"/>
      <c r="E262" s="24"/>
      <c r="F262" s="24"/>
      <c r="G262" s="98"/>
      <c r="H262" s="24"/>
      <c r="I262" s="24"/>
      <c r="J262" s="24"/>
    </row>
    <row r="263" spans="3:10">
      <c r="C263" s="24"/>
      <c r="D263" s="24"/>
      <c r="E263" s="24"/>
      <c r="F263" s="24"/>
      <c r="G263" s="98"/>
      <c r="H263" s="24"/>
      <c r="I263" s="24"/>
      <c r="J263" s="24"/>
    </row>
    <row r="264" spans="3:10">
      <c r="C264" s="24"/>
      <c r="D264" s="24"/>
      <c r="E264" s="24"/>
      <c r="F264" s="24"/>
      <c r="G264" s="98"/>
      <c r="H264" s="24"/>
      <c r="I264" s="24"/>
      <c r="J264" s="24"/>
    </row>
    <row r="265" spans="3:10">
      <c r="C265" s="24"/>
      <c r="D265" s="24"/>
      <c r="E265" s="24"/>
      <c r="F265" s="24"/>
      <c r="G265" s="98"/>
      <c r="H265" s="24"/>
      <c r="I265" s="24"/>
      <c r="J265" s="24"/>
    </row>
    <row r="266" spans="3:10">
      <c r="C266" s="24"/>
      <c r="D266" s="24"/>
      <c r="E266" s="24"/>
      <c r="F266" s="24"/>
      <c r="G266" s="98"/>
      <c r="H266" s="24"/>
      <c r="I266" s="24"/>
      <c r="J266" s="24"/>
    </row>
    <row r="267" spans="3:10">
      <c r="C267" s="24"/>
      <c r="D267" s="24"/>
      <c r="E267" s="24"/>
      <c r="F267" s="24"/>
      <c r="G267" s="98"/>
      <c r="H267" s="24"/>
      <c r="I267" s="24"/>
      <c r="J267" s="24"/>
    </row>
    <row r="268" spans="3:10">
      <c r="C268" s="24"/>
      <c r="D268" s="24"/>
      <c r="E268" s="24"/>
      <c r="F268" s="24"/>
      <c r="G268" s="98"/>
      <c r="H268" s="24"/>
      <c r="I268" s="24"/>
      <c r="J268" s="24"/>
    </row>
    <row r="269" spans="3:10">
      <c r="C269" s="24"/>
      <c r="D269" s="24"/>
      <c r="E269" s="24"/>
      <c r="F269" s="24"/>
      <c r="G269" s="98"/>
      <c r="H269" s="24"/>
      <c r="I269" s="24"/>
      <c r="J269" s="24"/>
    </row>
    <row r="270" spans="3:10">
      <c r="C270" s="24"/>
      <c r="D270" s="24"/>
      <c r="E270" s="24"/>
      <c r="F270" s="24"/>
      <c r="G270" s="98"/>
      <c r="H270" s="24"/>
      <c r="I270" s="24"/>
      <c r="J270" s="24"/>
    </row>
    <row r="271" spans="3:10">
      <c r="C271" s="24"/>
      <c r="D271" s="24"/>
      <c r="E271" s="24"/>
      <c r="F271" s="24"/>
      <c r="G271" s="98"/>
      <c r="H271" s="24"/>
      <c r="I271" s="24"/>
      <c r="J271" s="24"/>
    </row>
    <row r="272" spans="3:10">
      <c r="C272" s="24"/>
      <c r="D272" s="24"/>
      <c r="E272" s="24"/>
      <c r="F272" s="24"/>
      <c r="G272" s="98"/>
      <c r="H272" s="24"/>
      <c r="I272" s="24"/>
      <c r="J272" s="24"/>
    </row>
    <row r="273" spans="3:10">
      <c r="C273" s="24"/>
      <c r="D273" s="24"/>
      <c r="E273" s="24"/>
      <c r="F273" s="24"/>
      <c r="G273" s="98"/>
      <c r="H273" s="24"/>
      <c r="I273" s="24"/>
      <c r="J273" s="24"/>
    </row>
    <row r="274" spans="3:10">
      <c r="C274" s="24"/>
      <c r="D274" s="24"/>
      <c r="E274" s="24"/>
      <c r="F274" s="24"/>
      <c r="G274" s="98"/>
      <c r="H274" s="24"/>
      <c r="I274" s="24"/>
      <c r="J274" s="24"/>
    </row>
    <row r="275" spans="3:10">
      <c r="C275" s="24"/>
      <c r="D275" s="24"/>
      <c r="E275" s="24"/>
      <c r="F275" s="24"/>
      <c r="G275" s="98"/>
      <c r="H275" s="24"/>
      <c r="I275" s="24"/>
      <c r="J275" s="24"/>
    </row>
    <row r="276" spans="3:10">
      <c r="C276" s="24"/>
      <c r="D276" s="24"/>
      <c r="E276" s="24"/>
      <c r="F276" s="24"/>
      <c r="G276" s="98"/>
      <c r="H276" s="24"/>
      <c r="I276" s="24"/>
      <c r="J276" s="24"/>
    </row>
    <row r="277" spans="3:10">
      <c r="C277" s="24"/>
      <c r="D277" s="24"/>
      <c r="E277" s="24"/>
      <c r="F277" s="24"/>
      <c r="G277" s="98"/>
      <c r="H277" s="24"/>
      <c r="I277" s="24"/>
      <c r="J277" s="24"/>
    </row>
    <row r="278" spans="3:10">
      <c r="C278" s="24"/>
      <c r="D278" s="24"/>
      <c r="E278" s="24"/>
      <c r="F278" s="24"/>
      <c r="G278" s="98"/>
      <c r="H278" s="24"/>
      <c r="I278" s="24"/>
      <c r="J278" s="24"/>
    </row>
    <row r="279" spans="3:10">
      <c r="C279" s="24"/>
      <c r="D279" s="24"/>
      <c r="E279" s="24"/>
      <c r="F279" s="24"/>
      <c r="G279" s="98"/>
      <c r="H279" s="24"/>
      <c r="I279" s="24"/>
      <c r="J279" s="24"/>
    </row>
    <row r="280" spans="3:10">
      <c r="C280" s="24"/>
      <c r="D280" s="24"/>
      <c r="E280" s="24"/>
      <c r="F280" s="24"/>
      <c r="G280" s="98"/>
      <c r="H280" s="24"/>
      <c r="I280" s="24"/>
      <c r="J280" s="24"/>
    </row>
    <row r="281" spans="3:10">
      <c r="C281" s="24"/>
      <c r="D281" s="24"/>
      <c r="E281" s="24"/>
      <c r="F281" s="24"/>
      <c r="G281" s="98"/>
      <c r="H281" s="24"/>
      <c r="I281" s="24"/>
      <c r="J281" s="24"/>
    </row>
    <row r="282" spans="3:10">
      <c r="C282" s="24"/>
      <c r="D282" s="24"/>
      <c r="E282" s="24"/>
      <c r="F282" s="24"/>
      <c r="G282" s="98"/>
      <c r="H282" s="24"/>
      <c r="I282" s="24"/>
      <c r="J282" s="24"/>
    </row>
    <row r="283" spans="3:10">
      <c r="C283" s="24"/>
      <c r="D283" s="24"/>
      <c r="E283" s="24"/>
      <c r="F283" s="24"/>
      <c r="G283" s="98"/>
      <c r="H283" s="24"/>
      <c r="I283" s="24"/>
      <c r="J283" s="24"/>
    </row>
    <row r="284" spans="3:10">
      <c r="C284" s="24"/>
      <c r="D284" s="24"/>
      <c r="E284" s="24"/>
      <c r="F284" s="24"/>
      <c r="G284" s="98"/>
      <c r="H284" s="24"/>
      <c r="I284" s="24"/>
      <c r="J284" s="24"/>
    </row>
    <row r="285" spans="3:10">
      <c r="C285" s="24"/>
      <c r="D285" s="24"/>
      <c r="E285" s="24"/>
      <c r="F285" s="24"/>
      <c r="G285" s="98"/>
      <c r="H285" s="24"/>
      <c r="I285" s="24"/>
      <c r="J285" s="24"/>
    </row>
    <row r="286" spans="3:10">
      <c r="C286" s="24"/>
      <c r="D286" s="24"/>
      <c r="E286" s="24"/>
      <c r="F286" s="24"/>
      <c r="G286" s="98"/>
      <c r="H286" s="24"/>
      <c r="I286" s="24"/>
      <c r="J286" s="24"/>
    </row>
    <row r="287" spans="3:10">
      <c r="C287" s="24"/>
      <c r="D287" s="24"/>
      <c r="E287" s="24"/>
      <c r="F287" s="24"/>
      <c r="G287" s="98"/>
      <c r="H287" s="24"/>
      <c r="I287" s="24"/>
      <c r="J287" s="24"/>
    </row>
    <row r="288" spans="3:10">
      <c r="C288" s="24"/>
      <c r="D288" s="24"/>
      <c r="E288" s="24"/>
      <c r="F288" s="24"/>
      <c r="G288" s="98"/>
      <c r="H288" s="24"/>
      <c r="I288" s="24"/>
      <c r="J288" s="24"/>
    </row>
    <row r="289" spans="3:10">
      <c r="C289" s="24"/>
      <c r="D289" s="24"/>
      <c r="E289" s="24"/>
      <c r="F289" s="24"/>
      <c r="G289" s="98"/>
      <c r="H289" s="24"/>
      <c r="I289" s="24"/>
      <c r="J289" s="24"/>
    </row>
    <row r="290" spans="3:10">
      <c r="C290" s="24"/>
      <c r="D290" s="24"/>
      <c r="E290" s="24"/>
      <c r="F290" s="24"/>
      <c r="G290" s="98"/>
      <c r="H290" s="24"/>
      <c r="I290" s="24"/>
      <c r="J290" s="24"/>
    </row>
    <row r="291" spans="3:10">
      <c r="C291" s="24"/>
      <c r="D291" s="24"/>
      <c r="E291" s="24"/>
      <c r="F291" s="24"/>
      <c r="G291" s="98"/>
      <c r="H291" s="24"/>
      <c r="I291" s="24"/>
      <c r="J291" s="24"/>
    </row>
    <row r="292" spans="3:10">
      <c r="C292" s="24"/>
      <c r="D292" s="24"/>
      <c r="E292" s="24"/>
      <c r="F292" s="24"/>
      <c r="G292" s="98"/>
      <c r="H292" s="24"/>
      <c r="I292" s="24"/>
      <c r="J292" s="24"/>
    </row>
    <row r="293" spans="3:10">
      <c r="C293" s="24"/>
      <c r="D293" s="24"/>
      <c r="E293" s="24"/>
      <c r="F293" s="24"/>
      <c r="G293" s="98"/>
      <c r="H293" s="24"/>
      <c r="I293" s="24"/>
      <c r="J293" s="24"/>
    </row>
    <row r="294" spans="3:10">
      <c r="C294" s="24"/>
      <c r="D294" s="24"/>
      <c r="E294" s="24"/>
      <c r="F294" s="24"/>
      <c r="G294" s="98"/>
      <c r="H294" s="24"/>
      <c r="I294" s="24"/>
      <c r="J294" s="24"/>
    </row>
    <row r="295" spans="3:10">
      <c r="C295" s="24"/>
      <c r="D295" s="24"/>
      <c r="E295" s="24"/>
      <c r="F295" s="24"/>
      <c r="G295" s="98"/>
      <c r="H295" s="24"/>
      <c r="I295" s="24"/>
      <c r="J295" s="24"/>
    </row>
    <row r="296" spans="3:10">
      <c r="C296" s="24"/>
      <c r="D296" s="24"/>
      <c r="E296" s="24"/>
      <c r="F296" s="24"/>
      <c r="G296" s="98"/>
      <c r="H296" s="24"/>
      <c r="I296" s="24"/>
      <c r="J296" s="24"/>
    </row>
    <row r="297" spans="3:10">
      <c r="C297" s="24"/>
      <c r="D297" s="24"/>
      <c r="E297" s="24"/>
      <c r="F297" s="24"/>
      <c r="G297" s="98"/>
      <c r="H297" s="24"/>
      <c r="I297" s="24"/>
      <c r="J297" s="24"/>
    </row>
    <row r="298" spans="3:10">
      <c r="C298" s="24"/>
      <c r="D298" s="24"/>
      <c r="E298" s="24"/>
      <c r="F298" s="24"/>
      <c r="G298" s="98"/>
      <c r="H298" s="24"/>
      <c r="I298" s="24"/>
      <c r="J298" s="24"/>
    </row>
    <row r="299" spans="3:10">
      <c r="C299" s="24"/>
      <c r="D299" s="24"/>
      <c r="E299" s="24"/>
      <c r="F299" s="24"/>
      <c r="G299" s="98"/>
      <c r="H299" s="24"/>
      <c r="I299" s="24"/>
      <c r="J299" s="24"/>
    </row>
    <row r="300" spans="3:10">
      <c r="C300" s="24"/>
      <c r="D300" s="24"/>
      <c r="E300" s="24"/>
      <c r="F300" s="24"/>
      <c r="G300" s="98"/>
      <c r="H300" s="24"/>
      <c r="I300" s="24"/>
      <c r="J300" s="24"/>
    </row>
    <row r="301" spans="3:10">
      <c r="C301" s="24"/>
      <c r="D301" s="24"/>
      <c r="E301" s="24"/>
      <c r="F301" s="24"/>
      <c r="G301" s="98"/>
      <c r="H301" s="24"/>
      <c r="I301" s="24"/>
      <c r="J301" s="24"/>
    </row>
    <row r="302" spans="3:10">
      <c r="C302" s="24"/>
      <c r="D302" s="24"/>
      <c r="E302" s="24"/>
      <c r="F302" s="24"/>
      <c r="G302" s="98"/>
      <c r="H302" s="24"/>
      <c r="I302" s="24"/>
      <c r="J302" s="24"/>
    </row>
    <row r="303" spans="3:10">
      <c r="C303" s="24"/>
      <c r="D303" s="24"/>
      <c r="E303" s="24"/>
      <c r="F303" s="24"/>
      <c r="G303" s="98"/>
      <c r="H303" s="24"/>
      <c r="I303" s="24"/>
      <c r="J303" s="24"/>
    </row>
    <row r="304" spans="3:10">
      <c r="C304" s="24"/>
      <c r="D304" s="24"/>
      <c r="E304" s="24"/>
      <c r="F304" s="24"/>
      <c r="G304" s="98"/>
      <c r="H304" s="24"/>
      <c r="I304" s="24"/>
      <c r="J304" s="24"/>
    </row>
    <row r="305" spans="3:10">
      <c r="C305" s="24"/>
      <c r="D305" s="24"/>
      <c r="E305" s="24"/>
      <c r="F305" s="24"/>
      <c r="G305" s="98"/>
      <c r="H305" s="24"/>
      <c r="I305" s="24"/>
      <c r="J305" s="24"/>
    </row>
    <row r="306" spans="3:10">
      <c r="C306" s="24"/>
      <c r="D306" s="24"/>
      <c r="E306" s="24"/>
      <c r="F306" s="24"/>
      <c r="G306" s="98"/>
      <c r="H306" s="24"/>
      <c r="I306" s="24"/>
      <c r="J306" s="24"/>
    </row>
    <row r="307" spans="3:10">
      <c r="C307" s="24"/>
      <c r="D307" s="24"/>
      <c r="E307" s="24"/>
      <c r="F307" s="24"/>
      <c r="G307" s="98"/>
      <c r="H307" s="24"/>
      <c r="I307" s="24"/>
      <c r="J307" s="24"/>
    </row>
    <row r="308" spans="3:10">
      <c r="C308" s="24"/>
      <c r="D308" s="24"/>
      <c r="E308" s="24"/>
      <c r="F308" s="24"/>
      <c r="G308" s="98"/>
      <c r="H308" s="24"/>
      <c r="I308" s="24"/>
      <c r="J308" s="24"/>
    </row>
    <row r="309" spans="3:10">
      <c r="C309" s="24"/>
      <c r="D309" s="24"/>
      <c r="E309" s="24"/>
      <c r="F309" s="24"/>
      <c r="G309" s="98"/>
      <c r="H309" s="24"/>
      <c r="I309" s="24"/>
      <c r="J309" s="24"/>
    </row>
    <row r="310" spans="3:10">
      <c r="C310" s="24"/>
      <c r="D310" s="24"/>
      <c r="E310" s="24"/>
      <c r="F310" s="24"/>
      <c r="G310" s="98"/>
      <c r="H310" s="24"/>
      <c r="I310" s="24"/>
      <c r="J310" s="24"/>
    </row>
    <row r="311" spans="3:10">
      <c r="C311" s="24"/>
      <c r="D311" s="24"/>
      <c r="E311" s="24"/>
      <c r="F311" s="24"/>
      <c r="G311" s="98"/>
      <c r="H311" s="24"/>
      <c r="I311" s="24"/>
      <c r="J311" s="24"/>
    </row>
    <row r="312" spans="3:10">
      <c r="C312" s="24"/>
      <c r="D312" s="24"/>
      <c r="E312" s="24"/>
      <c r="F312" s="24"/>
      <c r="G312" s="98"/>
      <c r="H312" s="24"/>
      <c r="I312" s="24"/>
      <c r="J312" s="24"/>
    </row>
    <row r="313" spans="3:10">
      <c r="C313" s="24"/>
      <c r="D313" s="24"/>
      <c r="E313" s="24"/>
      <c r="F313" s="24"/>
      <c r="G313" s="98"/>
      <c r="H313" s="24"/>
      <c r="I313" s="24"/>
      <c r="J313" s="24"/>
    </row>
    <row r="314" spans="3:10">
      <c r="C314" s="24"/>
      <c r="D314" s="24"/>
      <c r="E314" s="24"/>
      <c r="F314" s="24"/>
      <c r="G314" s="98"/>
      <c r="H314" s="24"/>
      <c r="I314" s="24"/>
      <c r="J314" s="24"/>
    </row>
    <row r="315" spans="3:10">
      <c r="C315" s="24"/>
      <c r="D315" s="24"/>
      <c r="E315" s="24"/>
      <c r="F315" s="24"/>
      <c r="G315" s="98"/>
      <c r="H315" s="24"/>
      <c r="I315" s="24"/>
      <c r="J315" s="24"/>
    </row>
    <row r="316" spans="3:10">
      <c r="C316" s="24"/>
      <c r="D316" s="24"/>
      <c r="E316" s="24"/>
      <c r="F316" s="24"/>
      <c r="G316" s="98"/>
      <c r="H316" s="24"/>
      <c r="I316" s="24"/>
      <c r="J316" s="24"/>
    </row>
    <row r="317" spans="3:10">
      <c r="C317" s="24"/>
      <c r="D317" s="24"/>
      <c r="E317" s="24"/>
      <c r="F317" s="24"/>
      <c r="G317" s="98"/>
      <c r="H317" s="24"/>
      <c r="I317" s="24"/>
      <c r="J317" s="24"/>
    </row>
    <row r="318" spans="3:10">
      <c r="C318" s="24"/>
      <c r="D318" s="24"/>
      <c r="E318" s="24"/>
      <c r="F318" s="24"/>
      <c r="G318" s="98"/>
      <c r="H318" s="24"/>
      <c r="I318" s="24"/>
      <c r="J318" s="24"/>
    </row>
    <row r="319" spans="3:10">
      <c r="C319" s="24"/>
      <c r="D319" s="24"/>
      <c r="E319" s="24"/>
      <c r="F319" s="24"/>
      <c r="G319" s="98"/>
      <c r="H319" s="24"/>
      <c r="I319" s="24"/>
      <c r="J319" s="24"/>
    </row>
    <row r="320" spans="3:10">
      <c r="C320" s="24"/>
      <c r="D320" s="24"/>
      <c r="E320" s="24"/>
      <c r="F320" s="24"/>
      <c r="G320" s="98"/>
      <c r="H320" s="24"/>
      <c r="I320" s="24"/>
      <c r="J320" s="24"/>
    </row>
    <row r="321" spans="3:10">
      <c r="C321" s="24"/>
      <c r="D321" s="24"/>
      <c r="E321" s="24"/>
      <c r="F321" s="24"/>
      <c r="G321" s="98"/>
      <c r="H321" s="24"/>
      <c r="I321" s="24"/>
      <c r="J321" s="24"/>
    </row>
    <row r="322" spans="3:10">
      <c r="C322" s="24"/>
      <c r="D322" s="24"/>
      <c r="E322" s="24"/>
      <c r="F322" s="24"/>
      <c r="G322" s="98"/>
      <c r="H322" s="24"/>
      <c r="I322" s="24"/>
      <c r="J322" s="24"/>
    </row>
    <row r="323" spans="3:10">
      <c r="C323" s="24"/>
      <c r="D323" s="24"/>
      <c r="E323" s="24"/>
      <c r="F323" s="24"/>
      <c r="G323" s="98"/>
      <c r="H323" s="24"/>
      <c r="I323" s="24"/>
      <c r="J323" s="24"/>
    </row>
    <row r="324" spans="3:10">
      <c r="C324" s="24"/>
      <c r="D324" s="24"/>
      <c r="E324" s="24"/>
      <c r="F324" s="24"/>
      <c r="G324" s="98"/>
      <c r="H324" s="24"/>
      <c r="I324" s="24"/>
      <c r="J324" s="24"/>
    </row>
    <row r="325" spans="3:10">
      <c r="C325" s="24"/>
      <c r="D325" s="24"/>
      <c r="E325" s="24"/>
      <c r="F325" s="24"/>
      <c r="G325" s="98"/>
      <c r="H325" s="24"/>
      <c r="I325" s="24"/>
      <c r="J325" s="24"/>
    </row>
    <row r="326" spans="3:10">
      <c r="C326" s="24"/>
      <c r="D326" s="24"/>
      <c r="E326" s="24"/>
      <c r="F326" s="24"/>
      <c r="G326" s="98"/>
      <c r="H326" s="24"/>
      <c r="I326" s="24"/>
      <c r="J326" s="24"/>
    </row>
    <row r="327" spans="3:10">
      <c r="C327" s="24"/>
      <c r="D327" s="24"/>
      <c r="E327" s="24"/>
      <c r="F327" s="24"/>
      <c r="G327" s="98"/>
      <c r="H327" s="24"/>
      <c r="I327" s="24"/>
      <c r="J327" s="24"/>
    </row>
    <row r="328" spans="3:10">
      <c r="C328" s="24"/>
      <c r="D328" s="24"/>
      <c r="E328" s="24"/>
      <c r="F328" s="24"/>
      <c r="G328" s="98"/>
      <c r="H328" s="24"/>
      <c r="I328" s="24"/>
      <c r="J328" s="24"/>
    </row>
    <row r="329" spans="3:10">
      <c r="C329" s="24"/>
      <c r="D329" s="24"/>
      <c r="E329" s="24"/>
      <c r="F329" s="24"/>
      <c r="G329" s="98"/>
      <c r="H329" s="24"/>
      <c r="I329" s="24"/>
      <c r="J329" s="24"/>
    </row>
    <row r="330" spans="3:10">
      <c r="C330" s="24"/>
      <c r="D330" s="24"/>
      <c r="E330" s="24"/>
      <c r="F330" s="24"/>
      <c r="G330" s="98"/>
      <c r="H330" s="24"/>
      <c r="I330" s="24"/>
      <c r="J330" s="24"/>
    </row>
    <row r="331" spans="3:10">
      <c r="C331" s="24"/>
      <c r="D331" s="24"/>
      <c r="E331" s="24"/>
      <c r="F331" s="24"/>
      <c r="G331" s="98"/>
      <c r="H331" s="24"/>
      <c r="I331" s="24"/>
      <c r="J331" s="24"/>
    </row>
    <row r="332" spans="3:10">
      <c r="C332" s="24"/>
      <c r="D332" s="24"/>
      <c r="E332" s="24"/>
      <c r="F332" s="24"/>
      <c r="G332" s="98"/>
      <c r="H332" s="24"/>
      <c r="I332" s="24"/>
      <c r="J332" s="24"/>
    </row>
    <row r="333" spans="3:10">
      <c r="C333" s="24"/>
      <c r="D333" s="24"/>
      <c r="E333" s="24"/>
      <c r="F333" s="24"/>
      <c r="G333" s="98"/>
      <c r="H333" s="24"/>
      <c r="I333" s="24"/>
      <c r="J333" s="24"/>
    </row>
    <row r="334" spans="3:10">
      <c r="C334" s="24"/>
      <c r="D334" s="24"/>
      <c r="E334" s="24"/>
      <c r="F334" s="24"/>
      <c r="G334" s="98"/>
      <c r="H334" s="24"/>
      <c r="I334" s="24"/>
      <c r="J334" s="24"/>
    </row>
    <row r="335" spans="3:10">
      <c r="C335" s="24"/>
      <c r="D335" s="24"/>
      <c r="E335" s="24"/>
      <c r="F335" s="24"/>
      <c r="G335" s="98"/>
      <c r="H335" s="24"/>
      <c r="I335" s="24"/>
      <c r="J335" s="24"/>
    </row>
    <row r="336" spans="3:10">
      <c r="C336" s="24"/>
      <c r="D336" s="24"/>
      <c r="E336" s="24"/>
      <c r="F336" s="24"/>
      <c r="G336" s="98"/>
      <c r="H336" s="24"/>
      <c r="I336" s="24"/>
      <c r="J336" s="24"/>
    </row>
    <row r="337" spans="3:10">
      <c r="C337" s="24"/>
      <c r="D337" s="24"/>
      <c r="E337" s="24"/>
      <c r="F337" s="24"/>
      <c r="G337" s="98"/>
      <c r="H337" s="24"/>
      <c r="I337" s="24"/>
      <c r="J337" s="24"/>
    </row>
    <row r="338" spans="3:10">
      <c r="C338" s="24"/>
      <c r="D338" s="24"/>
      <c r="E338" s="24"/>
      <c r="F338" s="24"/>
      <c r="G338" s="98"/>
      <c r="H338" s="24"/>
      <c r="I338" s="24"/>
      <c r="J338" s="24"/>
    </row>
    <row r="339" spans="3:10">
      <c r="C339" s="24"/>
      <c r="D339" s="24"/>
      <c r="E339" s="24"/>
      <c r="F339" s="24"/>
      <c r="G339" s="98"/>
      <c r="H339" s="24"/>
      <c r="I339" s="24"/>
      <c r="J339" s="24"/>
    </row>
    <row r="340" spans="3:10">
      <c r="C340" s="24"/>
      <c r="D340" s="24"/>
      <c r="E340" s="24"/>
      <c r="F340" s="24"/>
      <c r="G340" s="98"/>
      <c r="H340" s="24"/>
      <c r="I340" s="24"/>
      <c r="J340" s="24"/>
    </row>
    <row r="341" spans="3:10">
      <c r="C341" s="24"/>
      <c r="D341" s="24"/>
      <c r="E341" s="24"/>
      <c r="F341" s="24"/>
      <c r="G341" s="98"/>
      <c r="H341" s="24"/>
      <c r="I341" s="24"/>
      <c r="J341" s="24"/>
    </row>
    <row r="342" spans="3:10">
      <c r="C342" s="24"/>
      <c r="D342" s="24"/>
      <c r="E342" s="24"/>
      <c r="F342" s="24"/>
      <c r="G342" s="98"/>
      <c r="H342" s="24"/>
      <c r="I342" s="24"/>
      <c r="J342" s="24"/>
    </row>
    <row r="343" spans="3:10">
      <c r="C343" s="24"/>
      <c r="D343" s="24"/>
      <c r="E343" s="24"/>
      <c r="F343" s="24"/>
      <c r="G343" s="98"/>
      <c r="H343" s="24"/>
      <c r="I343" s="24"/>
      <c r="J343" s="24"/>
    </row>
    <row r="344" spans="3:10">
      <c r="C344" s="24"/>
      <c r="D344" s="24"/>
      <c r="E344" s="24"/>
      <c r="F344" s="24"/>
      <c r="G344" s="98"/>
      <c r="H344" s="24"/>
      <c r="I344" s="24"/>
      <c r="J344" s="24"/>
    </row>
    <row r="345" spans="3:10">
      <c r="C345" s="24"/>
      <c r="D345" s="24"/>
      <c r="E345" s="24"/>
      <c r="F345" s="24"/>
      <c r="G345" s="98"/>
      <c r="H345" s="24"/>
      <c r="I345" s="24"/>
      <c r="J345" s="24"/>
    </row>
    <row r="346" spans="3:10">
      <c r="C346" s="24"/>
      <c r="D346" s="24"/>
      <c r="E346" s="24"/>
      <c r="F346" s="24"/>
      <c r="G346" s="98"/>
      <c r="H346" s="24"/>
      <c r="I346" s="24"/>
      <c r="J346" s="24"/>
    </row>
    <row r="347" spans="3:10">
      <c r="C347" s="24"/>
      <c r="D347" s="24"/>
      <c r="E347" s="24"/>
      <c r="F347" s="24"/>
      <c r="G347" s="98"/>
      <c r="H347" s="24"/>
      <c r="I347" s="24"/>
      <c r="J347" s="24"/>
    </row>
    <row r="348" spans="3:10">
      <c r="C348" s="24"/>
      <c r="D348" s="24"/>
      <c r="E348" s="24"/>
      <c r="F348" s="24"/>
      <c r="G348" s="98"/>
      <c r="H348" s="24"/>
      <c r="I348" s="24"/>
      <c r="J348" s="24"/>
    </row>
    <row r="349" spans="3:10">
      <c r="C349" s="24"/>
      <c r="D349" s="24"/>
      <c r="E349" s="24"/>
      <c r="F349" s="24"/>
      <c r="G349" s="98"/>
      <c r="H349" s="24"/>
      <c r="I349" s="24"/>
      <c r="J349" s="24"/>
    </row>
    <row r="350" spans="3:10">
      <c r="C350" s="24"/>
      <c r="D350" s="24"/>
      <c r="E350" s="24"/>
      <c r="F350" s="24"/>
      <c r="G350" s="98"/>
      <c r="H350" s="24"/>
      <c r="I350" s="24"/>
      <c r="J350" s="24"/>
    </row>
    <row r="351" spans="3:10">
      <c r="C351" s="24"/>
      <c r="D351" s="24"/>
      <c r="E351" s="24"/>
      <c r="F351" s="24"/>
      <c r="G351" s="98"/>
      <c r="H351" s="24"/>
      <c r="I351" s="24"/>
      <c r="J351" s="24"/>
    </row>
    <row r="352" spans="3:10">
      <c r="C352" s="24"/>
      <c r="D352" s="24"/>
      <c r="E352" s="24"/>
      <c r="F352" s="24"/>
      <c r="G352" s="98"/>
      <c r="H352" s="24"/>
      <c r="I352" s="24"/>
      <c r="J352" s="24"/>
    </row>
    <row r="353" spans="3:10">
      <c r="C353" s="24"/>
      <c r="D353" s="24"/>
      <c r="E353" s="24"/>
      <c r="F353" s="24"/>
      <c r="G353" s="98"/>
      <c r="H353" s="24"/>
      <c r="I353" s="24"/>
      <c r="J353" s="24"/>
    </row>
    <row r="354" spans="3:10">
      <c r="C354" s="24"/>
      <c r="D354" s="24"/>
      <c r="E354" s="24"/>
      <c r="F354" s="24"/>
      <c r="G354" s="98"/>
      <c r="H354" s="24"/>
      <c r="I354" s="24"/>
      <c r="J354" s="24"/>
    </row>
    <row r="355" spans="3:10">
      <c r="C355" s="24"/>
      <c r="D355" s="24"/>
      <c r="E355" s="24"/>
      <c r="F355" s="24"/>
      <c r="G355" s="98"/>
      <c r="H355" s="24"/>
      <c r="I355" s="24"/>
      <c r="J355" s="24"/>
    </row>
    <row r="356" spans="3:10">
      <c r="C356" s="24"/>
      <c r="D356" s="24"/>
      <c r="E356" s="24"/>
      <c r="F356" s="24"/>
      <c r="G356" s="98"/>
      <c r="H356" s="24"/>
      <c r="I356" s="24"/>
      <c r="J356" s="24"/>
    </row>
    <row r="357" spans="3:10">
      <c r="C357" s="24"/>
      <c r="D357" s="24"/>
      <c r="E357" s="24"/>
      <c r="F357" s="24"/>
      <c r="G357" s="98"/>
      <c r="H357" s="24"/>
      <c r="I357" s="24"/>
      <c r="J357" s="24"/>
    </row>
    <row r="358" spans="3:10">
      <c r="C358" s="24"/>
      <c r="D358" s="24"/>
      <c r="E358" s="24"/>
      <c r="F358" s="24"/>
      <c r="G358" s="98"/>
      <c r="H358" s="24"/>
      <c r="I358" s="24"/>
      <c r="J358" s="24"/>
    </row>
    <row r="359" spans="3:10">
      <c r="C359" s="24"/>
      <c r="D359" s="24"/>
      <c r="E359" s="24"/>
      <c r="F359" s="24"/>
      <c r="G359" s="98"/>
      <c r="H359" s="24"/>
      <c r="I359" s="24"/>
      <c r="J359" s="24"/>
    </row>
    <row r="360" spans="3:10">
      <c r="C360" s="24"/>
      <c r="D360" s="24"/>
      <c r="E360" s="24"/>
      <c r="F360" s="24"/>
      <c r="G360" s="98"/>
      <c r="H360" s="24"/>
      <c r="I360" s="24"/>
      <c r="J360" s="24"/>
    </row>
    <row r="361" spans="3:10">
      <c r="C361" s="24"/>
      <c r="D361" s="24"/>
      <c r="E361" s="24"/>
      <c r="F361" s="24"/>
      <c r="G361" s="98"/>
      <c r="H361" s="24"/>
      <c r="I361" s="24"/>
      <c r="J361" s="24"/>
    </row>
    <row r="362" spans="3:10">
      <c r="C362" s="24"/>
      <c r="D362" s="24"/>
      <c r="E362" s="24"/>
      <c r="F362" s="24"/>
      <c r="G362" s="98"/>
      <c r="H362" s="24"/>
      <c r="I362" s="24"/>
      <c r="J362" s="24"/>
    </row>
    <row r="363" spans="3:10">
      <c r="C363" s="24"/>
      <c r="D363" s="24"/>
      <c r="E363" s="24"/>
      <c r="F363" s="24"/>
      <c r="G363" s="98"/>
      <c r="H363" s="24"/>
      <c r="I363" s="24"/>
      <c r="J363" s="24"/>
    </row>
    <row r="364" spans="3:10">
      <c r="C364" s="24"/>
      <c r="D364" s="24"/>
      <c r="E364" s="24"/>
      <c r="F364" s="24"/>
      <c r="G364" s="98"/>
      <c r="H364" s="24"/>
      <c r="I364" s="24"/>
      <c r="J364" s="24"/>
    </row>
    <row r="365" spans="3:10">
      <c r="C365" s="24"/>
      <c r="D365" s="24"/>
      <c r="E365" s="24"/>
      <c r="F365" s="24"/>
      <c r="G365" s="98"/>
      <c r="H365" s="24"/>
      <c r="I365" s="24"/>
      <c r="J365" s="24"/>
    </row>
    <row r="366" spans="3:10">
      <c r="C366" s="24"/>
      <c r="D366" s="24"/>
      <c r="E366" s="24"/>
      <c r="F366" s="24"/>
      <c r="G366" s="98"/>
      <c r="H366" s="24"/>
      <c r="I366" s="24"/>
      <c r="J366" s="24"/>
    </row>
    <row r="367" spans="3:10">
      <c r="C367" s="24"/>
      <c r="D367" s="24"/>
      <c r="E367" s="24"/>
      <c r="F367" s="24"/>
      <c r="G367" s="98"/>
      <c r="H367" s="24"/>
      <c r="I367" s="24"/>
      <c r="J367" s="24"/>
    </row>
    <row r="368" spans="3:10">
      <c r="C368" s="24"/>
      <c r="D368" s="24"/>
      <c r="E368" s="24"/>
      <c r="F368" s="24"/>
      <c r="G368" s="98"/>
      <c r="H368" s="24"/>
      <c r="I368" s="24"/>
      <c r="J368" s="24"/>
    </row>
    <row r="369" spans="3:10">
      <c r="C369" s="24"/>
      <c r="D369" s="24"/>
      <c r="E369" s="24"/>
      <c r="F369" s="24"/>
      <c r="G369" s="98"/>
      <c r="H369" s="24"/>
      <c r="I369" s="24"/>
      <c r="J369" s="24"/>
    </row>
    <row r="370" spans="3:10">
      <c r="C370" s="24"/>
      <c r="D370" s="24"/>
      <c r="E370" s="24"/>
      <c r="F370" s="24"/>
      <c r="G370" s="98"/>
      <c r="H370" s="24"/>
      <c r="I370" s="24"/>
      <c r="J370" s="24"/>
    </row>
    <row r="371" spans="3:10">
      <c r="C371" s="24"/>
      <c r="D371" s="24"/>
      <c r="E371" s="24"/>
      <c r="F371" s="24"/>
      <c r="G371" s="98"/>
      <c r="H371" s="24"/>
      <c r="I371" s="24"/>
      <c r="J371" s="24"/>
    </row>
    <row r="372" spans="3:10">
      <c r="C372" s="24"/>
      <c r="D372" s="24"/>
      <c r="E372" s="24"/>
      <c r="F372" s="24"/>
      <c r="G372" s="98"/>
      <c r="H372" s="24"/>
      <c r="I372" s="24"/>
      <c r="J372" s="24"/>
    </row>
    <row r="373" spans="3:10">
      <c r="C373" s="24"/>
      <c r="D373" s="24"/>
      <c r="E373" s="24"/>
      <c r="F373" s="24"/>
      <c r="G373" s="98"/>
      <c r="H373" s="24"/>
      <c r="I373" s="24"/>
      <c r="J373" s="24"/>
    </row>
    <row r="374" spans="3:10">
      <c r="C374" s="24"/>
      <c r="D374" s="24"/>
      <c r="E374" s="24"/>
      <c r="F374" s="24"/>
      <c r="G374" s="98"/>
      <c r="H374" s="24"/>
      <c r="I374" s="24"/>
      <c r="J374" s="24"/>
    </row>
    <row r="375" spans="3:10">
      <c r="C375" s="24"/>
      <c r="D375" s="24"/>
      <c r="E375" s="24"/>
      <c r="F375" s="24"/>
      <c r="G375" s="98"/>
      <c r="H375" s="24"/>
      <c r="I375" s="24"/>
      <c r="J375" s="24"/>
    </row>
    <row r="376" spans="3:10">
      <c r="C376" s="24"/>
      <c r="D376" s="24"/>
      <c r="E376" s="24"/>
      <c r="F376" s="24"/>
      <c r="G376" s="98"/>
      <c r="H376" s="24"/>
      <c r="I376" s="24"/>
      <c r="J376" s="24"/>
    </row>
    <row r="377" spans="3:10">
      <c r="C377" s="24"/>
      <c r="D377" s="24"/>
      <c r="E377" s="24"/>
      <c r="F377" s="24"/>
      <c r="G377" s="98"/>
      <c r="H377" s="24"/>
      <c r="I377" s="24"/>
      <c r="J377" s="24"/>
    </row>
    <row r="378" spans="3:10">
      <c r="C378" s="24"/>
      <c r="D378" s="24"/>
      <c r="E378" s="24"/>
      <c r="F378" s="24"/>
      <c r="G378" s="98"/>
      <c r="H378" s="24"/>
      <c r="I378" s="24"/>
      <c r="J378" s="24"/>
    </row>
    <row r="379" spans="3:10">
      <c r="C379" s="24"/>
      <c r="D379" s="24"/>
      <c r="E379" s="24"/>
      <c r="F379" s="24"/>
      <c r="G379" s="98"/>
      <c r="H379" s="24"/>
      <c r="I379" s="24"/>
      <c r="J379" s="24"/>
    </row>
    <row r="380" spans="3:10">
      <c r="C380" s="24"/>
      <c r="D380" s="24"/>
      <c r="E380" s="24"/>
      <c r="F380" s="24"/>
      <c r="G380" s="98"/>
      <c r="H380" s="24"/>
      <c r="I380" s="24"/>
      <c r="J380" s="24"/>
    </row>
    <row r="381" spans="3:10">
      <c r="C381" s="24"/>
      <c r="D381" s="24"/>
      <c r="E381" s="24"/>
      <c r="F381" s="24"/>
      <c r="G381" s="98"/>
      <c r="H381" s="24"/>
      <c r="I381" s="24"/>
      <c r="J381" s="24"/>
    </row>
    <row r="382" spans="3:10">
      <c r="C382" s="24"/>
      <c r="D382" s="24"/>
      <c r="E382" s="24"/>
      <c r="F382" s="24"/>
      <c r="G382" s="98"/>
      <c r="H382" s="24"/>
      <c r="I382" s="24"/>
      <c r="J382" s="24"/>
    </row>
    <row r="383" spans="3:10">
      <c r="C383" s="24"/>
      <c r="D383" s="24"/>
      <c r="E383" s="24"/>
      <c r="F383" s="24"/>
      <c r="G383" s="98"/>
      <c r="H383" s="24"/>
      <c r="I383" s="24"/>
      <c r="J383" s="24"/>
    </row>
    <row r="384" spans="3:10">
      <c r="C384" s="24"/>
      <c r="D384" s="24"/>
      <c r="E384" s="24"/>
      <c r="F384" s="24"/>
      <c r="G384" s="98"/>
      <c r="H384" s="24"/>
      <c r="I384" s="24"/>
      <c r="J384" s="24"/>
    </row>
    <row r="385" spans="3:10">
      <c r="C385" s="24"/>
      <c r="D385" s="24"/>
      <c r="E385" s="24"/>
      <c r="F385" s="24"/>
      <c r="G385" s="98"/>
      <c r="H385" s="24"/>
      <c r="I385" s="24"/>
      <c r="J385" s="24"/>
    </row>
    <row r="386" spans="3:10">
      <c r="C386" s="24"/>
      <c r="D386" s="24"/>
      <c r="E386" s="24"/>
      <c r="F386" s="24"/>
      <c r="G386" s="98"/>
      <c r="H386" s="24"/>
      <c r="I386" s="24"/>
      <c r="J386" s="24"/>
    </row>
    <row r="387" spans="3:10">
      <c r="C387" s="24"/>
      <c r="D387" s="24"/>
      <c r="E387" s="24"/>
      <c r="F387" s="24"/>
      <c r="G387" s="98"/>
      <c r="H387" s="24"/>
      <c r="I387" s="24"/>
      <c r="J387" s="24"/>
    </row>
    <row r="388" spans="3:10">
      <c r="C388" s="24"/>
      <c r="D388" s="24"/>
      <c r="E388" s="24"/>
      <c r="F388" s="24"/>
      <c r="G388" s="98"/>
      <c r="H388" s="24"/>
      <c r="I388" s="24"/>
      <c r="J388" s="24"/>
    </row>
    <row r="389" spans="3:10">
      <c r="C389" s="24"/>
      <c r="D389" s="24"/>
      <c r="E389" s="24"/>
      <c r="F389" s="24"/>
      <c r="G389" s="98"/>
      <c r="H389" s="24"/>
      <c r="I389" s="24"/>
      <c r="J389" s="24"/>
    </row>
    <row r="390" spans="3:10">
      <c r="C390" s="24"/>
      <c r="D390" s="24"/>
      <c r="E390" s="24"/>
      <c r="F390" s="24"/>
      <c r="G390" s="98"/>
      <c r="H390" s="24"/>
      <c r="I390" s="24"/>
      <c r="J390" s="24"/>
    </row>
    <row r="391" spans="3:10">
      <c r="C391" s="24"/>
      <c r="D391" s="24"/>
      <c r="E391" s="24"/>
      <c r="F391" s="24"/>
      <c r="G391" s="98"/>
      <c r="H391" s="24"/>
      <c r="I391" s="24"/>
      <c r="J391" s="24"/>
    </row>
    <row r="392" spans="3:10">
      <c r="C392" s="24"/>
      <c r="D392" s="24"/>
      <c r="E392" s="24"/>
      <c r="F392" s="24"/>
      <c r="G392" s="98"/>
      <c r="H392" s="24"/>
      <c r="I392" s="24"/>
      <c r="J392" s="24"/>
    </row>
    <row r="393" spans="3:10">
      <c r="C393" s="24"/>
      <c r="D393" s="24"/>
      <c r="E393" s="24"/>
      <c r="F393" s="24"/>
      <c r="G393" s="98"/>
      <c r="H393" s="24"/>
      <c r="I393" s="24"/>
      <c r="J393" s="24"/>
    </row>
    <row r="394" spans="3:10">
      <c r="C394" s="24"/>
      <c r="D394" s="24"/>
      <c r="E394" s="24"/>
      <c r="F394" s="24"/>
      <c r="G394" s="98"/>
      <c r="H394" s="24"/>
      <c r="I394" s="24"/>
      <c r="J394" s="24"/>
    </row>
    <row r="395" spans="3:10">
      <c r="C395" s="24"/>
      <c r="D395" s="24"/>
      <c r="E395" s="24"/>
      <c r="F395" s="24"/>
      <c r="G395" s="98"/>
      <c r="H395" s="24"/>
      <c r="I395" s="24"/>
      <c r="J395" s="24"/>
    </row>
    <row r="396" spans="3:10">
      <c r="C396" s="24"/>
      <c r="D396" s="24"/>
      <c r="E396" s="24"/>
      <c r="F396" s="24"/>
      <c r="G396" s="98"/>
      <c r="H396" s="24"/>
      <c r="I396" s="24"/>
      <c r="J396" s="24"/>
    </row>
    <row r="397" spans="3:10">
      <c r="C397" s="24"/>
      <c r="D397" s="24"/>
      <c r="E397" s="24"/>
      <c r="F397" s="24"/>
      <c r="G397" s="98"/>
      <c r="H397" s="24"/>
      <c r="I397" s="24"/>
      <c r="J397" s="24"/>
    </row>
    <row r="398" spans="3:10">
      <c r="C398" s="24"/>
      <c r="D398" s="24"/>
      <c r="E398" s="24"/>
      <c r="F398" s="24"/>
      <c r="G398" s="98"/>
      <c r="H398" s="24"/>
      <c r="I398" s="24"/>
      <c r="J398" s="24"/>
    </row>
    <row r="399" spans="3:10">
      <c r="C399" s="24"/>
      <c r="D399" s="24"/>
      <c r="E399" s="24"/>
      <c r="F399" s="24"/>
      <c r="G399" s="98"/>
      <c r="H399" s="24"/>
      <c r="I399" s="24"/>
      <c r="J399" s="24"/>
    </row>
    <row r="400" spans="3:10">
      <c r="C400" s="24"/>
      <c r="D400" s="24"/>
      <c r="E400" s="24"/>
      <c r="F400" s="24"/>
      <c r="G400" s="98"/>
      <c r="H400" s="24"/>
      <c r="I400" s="24"/>
      <c r="J400" s="24"/>
    </row>
    <row r="401" spans="3:10">
      <c r="C401" s="24"/>
      <c r="D401" s="24"/>
      <c r="E401" s="24"/>
      <c r="F401" s="24"/>
      <c r="G401" s="98"/>
      <c r="H401" s="24"/>
      <c r="I401" s="24"/>
      <c r="J401" s="24"/>
    </row>
    <row r="402" spans="3:10">
      <c r="C402" s="24"/>
      <c r="D402" s="24"/>
      <c r="E402" s="24"/>
      <c r="F402" s="24"/>
      <c r="G402" s="98"/>
      <c r="H402" s="24"/>
      <c r="I402" s="24"/>
      <c r="J402" s="24"/>
    </row>
    <row r="403" spans="3:10">
      <c r="C403" s="24"/>
      <c r="D403" s="24"/>
      <c r="E403" s="24"/>
      <c r="F403" s="24"/>
      <c r="G403" s="98"/>
      <c r="H403" s="24"/>
      <c r="I403" s="24"/>
      <c r="J403" s="24"/>
    </row>
    <row r="404" spans="3:10">
      <c r="C404" s="24"/>
      <c r="D404" s="24"/>
      <c r="E404" s="24"/>
      <c r="F404" s="24"/>
      <c r="G404" s="98"/>
      <c r="H404" s="24"/>
      <c r="I404" s="24"/>
      <c r="J404" s="24"/>
    </row>
    <row r="405" spans="3:10">
      <c r="C405" s="24"/>
      <c r="D405" s="24"/>
      <c r="E405" s="24"/>
      <c r="F405" s="24"/>
      <c r="G405" s="98"/>
      <c r="H405" s="24"/>
      <c r="I405" s="24"/>
      <c r="J405" s="24"/>
    </row>
    <row r="406" spans="3:10">
      <c r="C406" s="24"/>
      <c r="D406" s="24"/>
      <c r="E406" s="24"/>
      <c r="F406" s="24"/>
      <c r="G406" s="98"/>
      <c r="H406" s="24"/>
      <c r="I406" s="24"/>
      <c r="J406" s="24"/>
    </row>
    <row r="407" spans="3:10">
      <c r="C407" s="24"/>
      <c r="D407" s="24"/>
      <c r="E407" s="24"/>
      <c r="F407" s="24"/>
      <c r="G407" s="98"/>
      <c r="H407" s="24"/>
      <c r="I407" s="24"/>
      <c r="J407" s="24"/>
    </row>
    <row r="408" spans="3:10">
      <c r="C408" s="24"/>
      <c r="D408" s="24"/>
      <c r="E408" s="24"/>
      <c r="F408" s="24"/>
      <c r="G408" s="98"/>
      <c r="H408" s="24"/>
      <c r="I408" s="24"/>
      <c r="J408" s="24"/>
    </row>
    <row r="409" spans="3:10">
      <c r="C409" s="24"/>
      <c r="D409" s="24"/>
      <c r="E409" s="24"/>
      <c r="F409" s="24"/>
      <c r="G409" s="98"/>
      <c r="H409" s="24"/>
      <c r="I409" s="24"/>
      <c r="J409" s="24"/>
    </row>
    <row r="410" spans="3:10">
      <c r="C410" s="24"/>
      <c r="D410" s="24"/>
      <c r="E410" s="24"/>
      <c r="F410" s="24"/>
      <c r="G410" s="98"/>
      <c r="H410" s="24"/>
      <c r="I410" s="24"/>
      <c r="J410" s="24"/>
    </row>
    <row r="411" spans="3:10">
      <c r="C411" s="24"/>
      <c r="D411" s="24"/>
      <c r="E411" s="24"/>
      <c r="F411" s="24"/>
      <c r="G411" s="98"/>
      <c r="H411" s="24"/>
      <c r="I411" s="24"/>
      <c r="J411" s="24"/>
    </row>
    <row r="412" spans="3:10">
      <c r="C412" s="24"/>
      <c r="D412" s="24"/>
      <c r="E412" s="24"/>
      <c r="F412" s="24"/>
      <c r="G412" s="98"/>
      <c r="H412" s="24"/>
      <c r="I412" s="24"/>
      <c r="J412" s="24"/>
    </row>
    <row r="413" spans="3:10">
      <c r="C413" s="24"/>
      <c r="D413" s="24"/>
      <c r="E413" s="24"/>
      <c r="F413" s="24"/>
      <c r="G413" s="98"/>
      <c r="H413" s="24"/>
      <c r="I413" s="24"/>
      <c r="J413" s="24"/>
    </row>
    <row r="414" spans="3:10">
      <c r="C414" s="24"/>
      <c r="D414" s="24"/>
      <c r="E414" s="24"/>
      <c r="F414" s="24"/>
      <c r="G414" s="98"/>
      <c r="H414" s="24"/>
      <c r="I414" s="24"/>
      <c r="J414" s="24"/>
    </row>
    <row r="415" spans="3:10">
      <c r="C415" s="24"/>
      <c r="D415" s="24"/>
      <c r="E415" s="24"/>
      <c r="F415" s="24"/>
      <c r="G415" s="98"/>
      <c r="H415" s="24"/>
      <c r="I415" s="24"/>
      <c r="J415" s="24"/>
    </row>
    <row r="416" spans="3:10">
      <c r="C416" s="24"/>
      <c r="D416" s="24"/>
      <c r="E416" s="24"/>
      <c r="F416" s="24"/>
      <c r="G416" s="98"/>
      <c r="H416" s="24"/>
      <c r="I416" s="24"/>
      <c r="J416" s="24"/>
    </row>
    <row r="417" spans="3:10">
      <c r="C417" s="24"/>
      <c r="D417" s="24"/>
      <c r="E417" s="24"/>
      <c r="F417" s="24"/>
      <c r="G417" s="98"/>
      <c r="H417" s="24"/>
      <c r="I417" s="24"/>
      <c r="J417" s="24"/>
    </row>
    <row r="418" spans="3:10">
      <c r="C418" s="24"/>
      <c r="D418" s="24"/>
      <c r="E418" s="24"/>
      <c r="F418" s="24"/>
      <c r="G418" s="98"/>
      <c r="H418" s="24"/>
      <c r="I418" s="24"/>
      <c r="J418" s="24"/>
    </row>
    <row r="419" spans="3:10">
      <c r="C419" s="24"/>
      <c r="D419" s="24"/>
      <c r="E419" s="24"/>
      <c r="F419" s="24"/>
      <c r="G419" s="98"/>
      <c r="H419" s="24"/>
      <c r="I419" s="24"/>
      <c r="J419" s="24"/>
    </row>
    <row r="420" spans="3:10">
      <c r="C420" s="24"/>
      <c r="D420" s="24"/>
      <c r="E420" s="24"/>
      <c r="F420" s="24"/>
      <c r="G420" s="98"/>
      <c r="H420" s="24"/>
      <c r="I420" s="24"/>
      <c r="J420" s="24"/>
    </row>
    <row r="421" spans="3:10">
      <c r="C421" s="24"/>
      <c r="D421" s="24"/>
      <c r="E421" s="24"/>
      <c r="F421" s="24"/>
      <c r="G421" s="98"/>
      <c r="H421" s="24"/>
      <c r="I421" s="24"/>
      <c r="J421" s="24"/>
    </row>
    <row r="422" spans="3:10">
      <c r="C422" s="24"/>
      <c r="D422" s="24"/>
      <c r="E422" s="24"/>
      <c r="F422" s="24"/>
      <c r="G422" s="98"/>
      <c r="H422" s="24"/>
      <c r="I422" s="24"/>
      <c r="J422" s="24"/>
    </row>
    <row r="423" spans="3:10">
      <c r="C423" s="24"/>
      <c r="D423" s="24"/>
      <c r="E423" s="24"/>
      <c r="F423" s="24"/>
      <c r="G423" s="98"/>
      <c r="H423" s="24"/>
      <c r="I423" s="24"/>
      <c r="J423" s="24"/>
    </row>
    <row r="424" spans="3:10">
      <c r="C424" s="24"/>
      <c r="D424" s="24"/>
      <c r="E424" s="24"/>
      <c r="F424" s="24"/>
      <c r="G424" s="98"/>
      <c r="H424" s="24"/>
      <c r="I424" s="24"/>
      <c r="J424" s="24"/>
    </row>
    <row r="425" spans="3:10">
      <c r="C425" s="24"/>
      <c r="D425" s="24"/>
      <c r="E425" s="24"/>
      <c r="F425" s="24"/>
      <c r="G425" s="98"/>
      <c r="H425" s="24"/>
      <c r="I425" s="24"/>
      <c r="J425" s="24"/>
    </row>
    <row r="426" spans="3:10">
      <c r="C426" s="24"/>
      <c r="D426" s="24"/>
      <c r="E426" s="24"/>
      <c r="F426" s="24"/>
      <c r="G426" s="98"/>
      <c r="H426" s="24"/>
      <c r="I426" s="24"/>
      <c r="J426" s="24"/>
    </row>
    <row r="427" spans="3:10">
      <c r="C427" s="24"/>
      <c r="D427" s="24"/>
      <c r="E427" s="24"/>
      <c r="F427" s="24"/>
      <c r="G427" s="98"/>
      <c r="H427" s="24"/>
      <c r="I427" s="24"/>
      <c r="J427" s="24"/>
    </row>
    <row r="428" spans="3:10">
      <c r="C428" s="24"/>
      <c r="D428" s="24"/>
      <c r="E428" s="24"/>
      <c r="F428" s="24"/>
      <c r="G428" s="98"/>
      <c r="H428" s="24"/>
      <c r="I428" s="24"/>
      <c r="J428" s="24"/>
    </row>
    <row r="429" spans="3:10">
      <c r="C429" s="24"/>
      <c r="D429" s="24"/>
      <c r="E429" s="24"/>
      <c r="F429" s="24"/>
      <c r="G429" s="98"/>
      <c r="H429" s="24"/>
      <c r="I429" s="24"/>
      <c r="J429" s="24"/>
    </row>
    <row r="430" spans="3:10">
      <c r="C430" s="24"/>
      <c r="D430" s="24"/>
      <c r="E430" s="24"/>
      <c r="F430" s="24"/>
      <c r="G430" s="98"/>
      <c r="H430" s="24"/>
      <c r="I430" s="24"/>
      <c r="J430" s="24"/>
    </row>
    <row r="431" spans="3:10">
      <c r="C431" s="24"/>
      <c r="D431" s="24"/>
      <c r="E431" s="24"/>
      <c r="F431" s="24"/>
      <c r="G431" s="98"/>
      <c r="H431" s="24"/>
      <c r="I431" s="24"/>
      <c r="J431" s="24"/>
    </row>
    <row r="432" spans="3:10">
      <c r="C432" s="24"/>
    </row>
  </sheetData>
  <mergeCells count="2">
    <mergeCell ref="C6:E6"/>
    <mergeCell ref="C251:D251"/>
  </mergeCells>
  <conditionalFormatting sqref="E81:E132 E10:E78">
    <cfRule type="expression" dxfId="5" priority="6">
      <formula>$D10="Percent Off"</formula>
    </cfRule>
  </conditionalFormatting>
  <conditionalFormatting sqref="E81:E131 E10:E78">
    <cfRule type="expression" dxfId="4" priority="4">
      <formula>$D10="Amount Off"</formula>
    </cfRule>
    <cfRule type="expression" dxfId="3" priority="5">
      <formula>$D10="Rate"</formula>
    </cfRule>
  </conditionalFormatting>
  <conditionalFormatting sqref="E79:E80">
    <cfRule type="expression" dxfId="2" priority="3">
      <formula>$D79="Percent Off"</formula>
    </cfRule>
  </conditionalFormatting>
  <conditionalFormatting sqref="E79:E80">
    <cfRule type="expression" dxfId="1" priority="1">
      <formula>$D79="Amount Off"</formula>
    </cfRule>
    <cfRule type="expression" dxfId="0" priority="2">
      <formula>$D79="Rate"</formula>
    </cfRule>
  </conditionalFormatting>
  <dataValidations count="1">
    <dataValidation type="list" allowBlank="1" showInputMessage="1" showErrorMessage="1" sqref="D137:D139 D10:D132" xr:uid="{00000000-0002-0000-0200-000000000000}">
      <formula1>$C$149:$C$152</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91"/>
  <sheetViews>
    <sheetView workbookViewId="0">
      <selection activeCell="C2" sqref="C2"/>
    </sheetView>
  </sheetViews>
  <sheetFormatPr defaultColWidth="9.140625" defaultRowHeight="15"/>
  <cols>
    <col min="1" max="1" width="13.28515625" style="1" bestFit="1" customWidth="1"/>
    <col min="2" max="2" width="0" style="1" hidden="1" customWidth="1"/>
    <col min="3" max="13" width="9.140625" style="1"/>
    <col min="14" max="14" width="0" style="1" hidden="1" customWidth="1"/>
    <col min="15" max="15" width="12.85546875" style="1" bestFit="1" customWidth="1"/>
    <col min="16" max="16384" width="9.140625" style="1"/>
  </cols>
  <sheetData>
    <row r="1" spans="1:15" ht="18.75">
      <c r="A1" s="8"/>
      <c r="B1" s="11"/>
      <c r="C1" s="15" t="e">
        <f>#REF!</f>
        <v>#REF!</v>
      </c>
      <c r="D1" s="47"/>
      <c r="E1" s="11"/>
      <c r="F1" s="11"/>
      <c r="G1" s="11"/>
      <c r="H1" s="11"/>
      <c r="I1" s="11"/>
      <c r="J1" s="11"/>
      <c r="K1" s="11"/>
      <c r="L1" s="11"/>
      <c r="M1" s="11"/>
      <c r="N1" s="11"/>
      <c r="O1" s="11"/>
    </row>
    <row r="2" spans="1:15">
      <c r="A2" s="9" t="s">
        <v>63</v>
      </c>
      <c r="B2" s="10"/>
      <c r="C2" s="11"/>
      <c r="D2" s="48"/>
      <c r="E2" s="11"/>
      <c r="F2" s="11"/>
      <c r="G2" s="11"/>
      <c r="H2" s="11"/>
      <c r="I2" s="11"/>
      <c r="J2" s="11"/>
      <c r="K2" s="11"/>
      <c r="L2" s="11"/>
      <c r="M2" s="11"/>
      <c r="N2" s="11"/>
      <c r="O2" s="11"/>
    </row>
    <row r="3" spans="1:15">
      <c r="A3" s="10"/>
      <c r="B3" s="10"/>
      <c r="C3" s="11"/>
      <c r="D3" s="48"/>
      <c r="E3" s="11"/>
      <c r="F3" s="11"/>
      <c r="G3" s="11"/>
      <c r="H3" s="11"/>
      <c r="I3" s="11"/>
      <c r="J3" s="11"/>
      <c r="K3" s="11"/>
      <c r="L3" s="11"/>
      <c r="M3" s="11"/>
      <c r="N3" s="11"/>
      <c r="O3" s="11"/>
    </row>
    <row r="4" spans="1:15">
      <c r="A4" s="11"/>
      <c r="B4" s="11"/>
      <c r="C4" s="846" t="s">
        <v>64</v>
      </c>
      <c r="D4" s="846"/>
      <c r="E4" s="846"/>
      <c r="F4" s="846"/>
      <c r="G4" s="846"/>
      <c r="H4" s="846"/>
      <c r="I4" s="846"/>
      <c r="J4" s="846"/>
      <c r="K4" s="846"/>
      <c r="L4" s="846"/>
      <c r="M4" s="846"/>
      <c r="N4" s="55"/>
      <c r="O4" s="55"/>
    </row>
    <row r="5" spans="1:15" ht="63.75" customHeight="1">
      <c r="A5" s="11"/>
      <c r="B5" s="11"/>
      <c r="C5" s="847" t="s">
        <v>21</v>
      </c>
      <c r="D5" s="847"/>
      <c r="E5" s="847"/>
      <c r="F5" s="847"/>
      <c r="G5" s="847"/>
      <c r="H5" s="847"/>
      <c r="I5" s="847"/>
      <c r="J5" s="847"/>
      <c r="K5" s="847"/>
      <c r="L5" s="847"/>
      <c r="M5" s="847"/>
      <c r="N5" s="56"/>
      <c r="O5" s="31"/>
    </row>
    <row r="6" spans="1:15">
      <c r="A6" s="11"/>
      <c r="B6" s="11"/>
      <c r="C6" s="56"/>
      <c r="D6" s="56"/>
      <c r="E6" s="56"/>
      <c r="F6" s="56"/>
      <c r="G6" s="56"/>
      <c r="H6" s="56"/>
      <c r="I6" s="56"/>
      <c r="J6" s="56"/>
      <c r="K6" s="56"/>
      <c r="L6" s="56"/>
      <c r="M6" s="56"/>
      <c r="N6" s="56"/>
      <c r="O6" s="31"/>
    </row>
    <row r="7" spans="1:15">
      <c r="A7" s="11"/>
      <c r="B7" s="11"/>
      <c r="C7" s="49" t="s">
        <v>0</v>
      </c>
      <c r="D7" s="48"/>
      <c r="E7" s="11"/>
      <c r="F7" s="11"/>
      <c r="G7" s="11"/>
      <c r="H7" s="11"/>
      <c r="I7" s="11"/>
      <c r="J7" s="11"/>
      <c r="K7" s="11"/>
      <c r="L7" s="11"/>
      <c r="M7" s="11"/>
      <c r="N7" s="11"/>
      <c r="O7" s="9" t="s">
        <v>65</v>
      </c>
    </row>
    <row r="8" spans="1:15">
      <c r="A8" s="9" t="s">
        <v>66</v>
      </c>
      <c r="B8" s="10"/>
      <c r="C8" s="49"/>
      <c r="D8" s="48"/>
      <c r="E8" s="11"/>
      <c r="F8" s="11"/>
      <c r="G8" s="11"/>
      <c r="H8" s="11"/>
      <c r="I8" s="11"/>
      <c r="J8" s="11"/>
      <c r="K8" s="11"/>
      <c r="L8" s="11"/>
      <c r="M8" s="11"/>
      <c r="N8" s="11"/>
      <c r="O8" s="10"/>
    </row>
    <row r="9" spans="1:15">
      <c r="A9" s="10"/>
      <c r="B9" s="10"/>
      <c r="C9" s="49"/>
      <c r="D9" s="48"/>
      <c r="E9" s="11"/>
      <c r="F9" s="11"/>
      <c r="G9" s="11"/>
      <c r="H9" s="11"/>
      <c r="I9" s="11"/>
      <c r="J9" s="11"/>
      <c r="K9" s="11"/>
      <c r="L9" s="11"/>
      <c r="M9" s="11"/>
      <c r="N9" s="11"/>
      <c r="O9" s="10"/>
    </row>
    <row r="10" spans="1:15" ht="17.25">
      <c r="A10" s="11"/>
      <c r="B10" s="11"/>
      <c r="C10" s="27" t="s">
        <v>67</v>
      </c>
      <c r="D10" s="11"/>
      <c r="E10" s="11"/>
      <c r="F10" s="11"/>
      <c r="G10" s="11"/>
      <c r="H10" s="11"/>
      <c r="I10" s="11"/>
      <c r="J10" s="11"/>
      <c r="K10" s="11"/>
      <c r="L10" s="11"/>
      <c r="M10" s="11"/>
      <c r="N10" s="11"/>
      <c r="O10" s="11"/>
    </row>
    <row r="11" spans="1:15">
      <c r="A11" s="11"/>
      <c r="B11" s="11"/>
      <c r="C11" s="30" t="s">
        <v>2</v>
      </c>
      <c r="D11" s="26">
        <v>91</v>
      </c>
      <c r="E11" s="26">
        <v>94</v>
      </c>
      <c r="F11" s="26">
        <v>951</v>
      </c>
      <c r="G11" s="26">
        <v>952</v>
      </c>
      <c r="H11" s="26">
        <v>953</v>
      </c>
      <c r="I11" s="26">
        <v>954</v>
      </c>
      <c r="J11" s="26">
        <v>955</v>
      </c>
      <c r="K11" s="26">
        <v>956</v>
      </c>
      <c r="L11" s="26">
        <v>957</v>
      </c>
      <c r="M11" s="26">
        <v>958</v>
      </c>
      <c r="N11" s="18"/>
      <c r="O11" s="11"/>
    </row>
    <row r="12" spans="1:15">
      <c r="A12" s="11"/>
      <c r="B12" s="11"/>
      <c r="C12" s="30" t="s">
        <v>3</v>
      </c>
      <c r="D12" s="32">
        <v>-0.5</v>
      </c>
      <c r="E12" s="32">
        <v>-0.5</v>
      </c>
      <c r="F12" s="32">
        <v>-0.5</v>
      </c>
      <c r="G12" s="32">
        <v>-0.5</v>
      </c>
      <c r="H12" s="32">
        <v>-0.5</v>
      </c>
      <c r="I12" s="32">
        <v>-0.5</v>
      </c>
      <c r="J12" s="32">
        <v>-0.5</v>
      </c>
      <c r="K12" s="32">
        <v>-0.5</v>
      </c>
      <c r="L12" s="32">
        <v>-0.5</v>
      </c>
      <c r="M12" s="32">
        <v>-0.5</v>
      </c>
      <c r="N12" s="44"/>
      <c r="O12" s="11"/>
    </row>
    <row r="13" spans="1:15">
      <c r="A13" s="11"/>
      <c r="B13" s="11"/>
      <c r="C13" s="30" t="s">
        <v>7</v>
      </c>
      <c r="D13" s="32">
        <v>-0.5</v>
      </c>
      <c r="E13" s="32">
        <v>-0.5</v>
      </c>
      <c r="F13" s="32">
        <v>-0.5</v>
      </c>
      <c r="G13" s="32">
        <v>-0.5</v>
      </c>
      <c r="H13" s="32">
        <v>-0.5</v>
      </c>
      <c r="I13" s="32">
        <v>-0.5</v>
      </c>
      <c r="J13" s="32">
        <v>-0.5</v>
      </c>
      <c r="K13" s="32">
        <v>-0.5</v>
      </c>
      <c r="L13" s="32">
        <v>-0.5</v>
      </c>
      <c r="M13" s="32">
        <v>-0.5</v>
      </c>
      <c r="N13" s="44"/>
      <c r="O13" s="11"/>
    </row>
    <row r="14" spans="1:15">
      <c r="A14" s="11"/>
      <c r="B14" s="11"/>
      <c r="C14" s="30" t="s">
        <v>4</v>
      </c>
      <c r="D14" s="36">
        <v>-0.5</v>
      </c>
      <c r="E14" s="36">
        <v>-0.5</v>
      </c>
      <c r="F14" s="36">
        <v>-0.5</v>
      </c>
      <c r="G14" s="36">
        <v>-0.5</v>
      </c>
      <c r="H14" s="36">
        <v>-0.5</v>
      </c>
      <c r="I14" s="36">
        <v>-0.5</v>
      </c>
      <c r="J14" s="36">
        <v>-0.5</v>
      </c>
      <c r="K14" s="36">
        <v>-0.5</v>
      </c>
      <c r="L14" s="36">
        <v>-0.5</v>
      </c>
      <c r="M14" s="36">
        <v>-0.5</v>
      </c>
      <c r="N14" s="29"/>
      <c r="O14" s="11"/>
    </row>
    <row r="15" spans="1:15">
      <c r="A15" s="11"/>
      <c r="B15" s="11"/>
      <c r="C15" s="12"/>
      <c r="D15" s="13"/>
      <c r="E15" s="13"/>
      <c r="F15" s="13"/>
      <c r="G15" s="13"/>
      <c r="H15" s="13"/>
      <c r="I15" s="13"/>
      <c r="J15" s="13"/>
      <c r="K15" s="13"/>
      <c r="L15" s="13"/>
      <c r="M15" s="13"/>
      <c r="N15" s="13"/>
      <c r="O15" s="11"/>
    </row>
    <row r="16" spans="1:15">
      <c r="A16" s="11"/>
      <c r="B16" s="11"/>
      <c r="C16" s="30" t="s">
        <v>2</v>
      </c>
      <c r="D16" s="26">
        <v>959</v>
      </c>
      <c r="E16" s="26">
        <v>961</v>
      </c>
      <c r="F16" s="26">
        <v>962</v>
      </c>
      <c r="G16" s="26">
        <v>963</v>
      </c>
      <c r="H16" s="26">
        <v>970</v>
      </c>
      <c r="I16" s="26">
        <v>971</v>
      </c>
      <c r="J16" s="13"/>
      <c r="K16" s="13"/>
      <c r="L16" s="13"/>
      <c r="M16" s="13"/>
      <c r="N16" s="13"/>
      <c r="O16" s="13"/>
    </row>
    <row r="17" spans="1:15">
      <c r="A17" s="11"/>
      <c r="B17" s="11"/>
      <c r="C17" s="30" t="s">
        <v>3</v>
      </c>
      <c r="D17" s="57">
        <v>-0.5</v>
      </c>
      <c r="E17" s="57">
        <v>-0.5</v>
      </c>
      <c r="F17" s="57">
        <v>-0.5</v>
      </c>
      <c r="G17" s="57">
        <v>-0.5</v>
      </c>
      <c r="H17" s="57">
        <v>-0.5</v>
      </c>
      <c r="I17" s="57">
        <v>-0.5</v>
      </c>
      <c r="J17" s="13"/>
      <c r="K17" s="13"/>
      <c r="L17" s="13"/>
      <c r="M17" s="13"/>
      <c r="N17" s="13"/>
      <c r="O17" s="13"/>
    </row>
    <row r="18" spans="1:15">
      <c r="A18" s="11"/>
      <c r="B18" s="11"/>
      <c r="C18" s="30" t="s">
        <v>7</v>
      </c>
      <c r="D18" s="57">
        <v>-0.5</v>
      </c>
      <c r="E18" s="57">
        <v>-0.5</v>
      </c>
      <c r="F18" s="57">
        <v>-0.5</v>
      </c>
      <c r="G18" s="57">
        <v>-0.5</v>
      </c>
      <c r="H18" s="57">
        <v>-0.5</v>
      </c>
      <c r="I18" s="57">
        <v>-0.5</v>
      </c>
      <c r="J18" s="13"/>
      <c r="K18" s="13"/>
      <c r="L18" s="13"/>
      <c r="M18" s="13"/>
      <c r="N18" s="13"/>
      <c r="O18" s="13"/>
    </row>
    <row r="19" spans="1:15">
      <c r="A19" s="11"/>
      <c r="B19" s="11"/>
      <c r="C19" s="30" t="s">
        <v>4</v>
      </c>
      <c r="D19" s="19">
        <v>-0.5</v>
      </c>
      <c r="E19" s="19">
        <v>-0.5</v>
      </c>
      <c r="F19" s="19">
        <v>-0.5</v>
      </c>
      <c r="G19" s="19">
        <v>-0.5</v>
      </c>
      <c r="H19" s="19">
        <v>-0.5</v>
      </c>
      <c r="I19" s="19">
        <v>-0.5</v>
      </c>
      <c r="J19" s="13"/>
      <c r="K19" s="13"/>
      <c r="L19" s="13"/>
      <c r="M19" s="13"/>
      <c r="N19" s="13"/>
      <c r="O19" s="13"/>
    </row>
    <row r="20" spans="1:15">
      <c r="A20" s="11"/>
      <c r="B20" s="11"/>
      <c r="C20" s="23"/>
      <c r="D20" s="20"/>
      <c r="E20" s="20"/>
      <c r="F20" s="20"/>
      <c r="G20" s="20"/>
      <c r="H20" s="20"/>
      <c r="I20" s="20"/>
      <c r="J20" s="13"/>
      <c r="K20" s="13"/>
      <c r="L20" s="13"/>
      <c r="M20" s="13"/>
      <c r="N20" s="13"/>
      <c r="O20" s="13"/>
    </row>
    <row r="21" spans="1:15">
      <c r="A21" s="11"/>
      <c r="B21" s="11"/>
      <c r="C21" s="23"/>
      <c r="D21" s="20"/>
      <c r="E21" s="20"/>
      <c r="F21" s="20"/>
      <c r="G21" s="20"/>
      <c r="H21" s="20"/>
      <c r="I21" s="20"/>
      <c r="J21" s="13"/>
      <c r="K21" s="13"/>
      <c r="L21" s="13"/>
      <c r="M21" s="13"/>
      <c r="N21" s="13"/>
      <c r="O21" s="9" t="s">
        <v>68</v>
      </c>
    </row>
    <row r="22" spans="1:15">
      <c r="A22" s="9" t="s">
        <v>69</v>
      </c>
      <c r="B22" s="10"/>
      <c r="C22" s="23"/>
      <c r="D22" s="38"/>
      <c r="E22" s="38"/>
      <c r="F22" s="38"/>
      <c r="G22" s="38"/>
      <c r="H22" s="38"/>
      <c r="I22" s="38"/>
      <c r="J22" s="13"/>
      <c r="K22" s="13"/>
      <c r="L22" s="13"/>
      <c r="M22" s="13"/>
      <c r="N22" s="13"/>
      <c r="O22" s="22"/>
    </row>
    <row r="23" spans="1:15">
      <c r="A23" s="10"/>
      <c r="B23" s="10"/>
      <c r="C23" s="23"/>
      <c r="D23" s="38"/>
      <c r="E23" s="38"/>
      <c r="F23" s="38"/>
      <c r="G23" s="38"/>
      <c r="H23" s="38"/>
      <c r="I23" s="38"/>
      <c r="J23" s="13"/>
      <c r="K23" s="13"/>
      <c r="L23" s="13"/>
      <c r="M23" s="13"/>
      <c r="N23" s="13"/>
      <c r="O23" s="22"/>
    </row>
    <row r="24" spans="1:15" ht="17.25">
      <c r="A24" s="11"/>
      <c r="B24" s="11"/>
      <c r="C24" s="27" t="s">
        <v>70</v>
      </c>
      <c r="D24" s="38"/>
      <c r="E24" s="38"/>
      <c r="F24" s="38"/>
      <c r="G24" s="38"/>
      <c r="H24" s="38"/>
      <c r="I24" s="38"/>
      <c r="J24" s="13"/>
      <c r="K24" s="13"/>
      <c r="L24" s="13"/>
      <c r="M24" s="13"/>
      <c r="N24" s="13"/>
      <c r="O24" s="22"/>
    </row>
    <row r="25" spans="1:15">
      <c r="A25" s="11"/>
      <c r="B25" s="11"/>
      <c r="C25" s="30" t="s">
        <v>2</v>
      </c>
      <c r="D25" s="26">
        <v>491</v>
      </c>
      <c r="E25" s="26">
        <v>494</v>
      </c>
      <c r="F25" s="26">
        <v>451</v>
      </c>
      <c r="G25" s="26">
        <v>452</v>
      </c>
      <c r="H25" s="26">
        <v>453</v>
      </c>
      <c r="I25" s="26">
        <v>454</v>
      </c>
      <c r="J25" s="26">
        <v>455</v>
      </c>
      <c r="K25" s="26">
        <v>456</v>
      </c>
      <c r="L25" s="26">
        <v>457</v>
      </c>
      <c r="M25" s="26">
        <v>459</v>
      </c>
      <c r="N25" s="18"/>
      <c r="O25" s="22"/>
    </row>
    <row r="26" spans="1:15">
      <c r="A26" s="11"/>
      <c r="B26" s="11"/>
      <c r="C26" s="30" t="s">
        <v>28</v>
      </c>
      <c r="D26" s="43">
        <v>-0.5</v>
      </c>
      <c r="E26" s="43">
        <v>-0.5</v>
      </c>
      <c r="F26" s="43">
        <v>-0.5</v>
      </c>
      <c r="G26" s="43">
        <v>-0.5</v>
      </c>
      <c r="H26" s="43">
        <v>-0.5</v>
      </c>
      <c r="I26" s="43">
        <v>-0.5</v>
      </c>
      <c r="J26" s="43">
        <v>-0.5</v>
      </c>
      <c r="K26" s="43">
        <v>-0.5</v>
      </c>
      <c r="L26" s="43">
        <v>-0.5</v>
      </c>
      <c r="M26" s="43">
        <v>-0.5</v>
      </c>
      <c r="N26" s="44"/>
      <c r="O26" s="22"/>
    </row>
    <row r="27" spans="1:15">
      <c r="A27" s="11"/>
      <c r="B27" s="11"/>
      <c r="C27" s="23"/>
      <c r="D27" s="38"/>
      <c r="E27" s="38"/>
      <c r="F27" s="38"/>
      <c r="G27" s="38"/>
      <c r="H27" s="38"/>
      <c r="I27" s="38"/>
      <c r="J27" s="13"/>
      <c r="K27" s="13"/>
      <c r="L27" s="13"/>
      <c r="M27" s="13"/>
      <c r="N27" s="13"/>
      <c r="O27" s="22"/>
    </row>
    <row r="28" spans="1:15">
      <c r="A28" s="11"/>
      <c r="B28" s="11"/>
      <c r="C28" s="30" t="s">
        <v>2</v>
      </c>
      <c r="D28" s="26">
        <v>461</v>
      </c>
      <c r="E28" s="26">
        <v>462</v>
      </c>
      <c r="F28" s="26">
        <v>463</v>
      </c>
      <c r="G28" s="26">
        <v>470</v>
      </c>
      <c r="H28" s="26">
        <v>471</v>
      </c>
      <c r="I28" s="38"/>
      <c r="J28" s="13"/>
      <c r="K28" s="13"/>
      <c r="L28" s="13"/>
      <c r="M28" s="13"/>
      <c r="N28" s="13"/>
      <c r="O28" s="22"/>
    </row>
    <row r="29" spans="1:15">
      <c r="A29" s="11"/>
      <c r="B29" s="11"/>
      <c r="C29" s="30" t="s">
        <v>28</v>
      </c>
      <c r="D29" s="43">
        <v>-0.5</v>
      </c>
      <c r="E29" s="43">
        <v>-0.5</v>
      </c>
      <c r="F29" s="43">
        <v>-0.5</v>
      </c>
      <c r="G29" s="43">
        <v>-0.5</v>
      </c>
      <c r="H29" s="43">
        <v>-0.5</v>
      </c>
      <c r="I29" s="38"/>
      <c r="J29" s="13"/>
      <c r="K29" s="13"/>
      <c r="L29" s="13"/>
      <c r="M29" s="13"/>
      <c r="N29" s="13"/>
      <c r="O29" s="22"/>
    </row>
    <row r="30" spans="1:15">
      <c r="A30" s="11"/>
      <c r="B30" s="11"/>
      <c r="C30" s="23"/>
      <c r="D30" s="44"/>
      <c r="E30" s="44"/>
      <c r="F30" s="44"/>
      <c r="G30" s="44"/>
      <c r="H30" s="44"/>
      <c r="I30" s="38"/>
      <c r="J30" s="13"/>
      <c r="K30" s="13"/>
      <c r="L30" s="13"/>
      <c r="M30" s="13"/>
      <c r="N30" s="13"/>
      <c r="O30" s="22"/>
    </row>
    <row r="31" spans="1:15" ht="17.25">
      <c r="A31" s="11"/>
      <c r="B31" s="11"/>
      <c r="C31" s="27" t="s">
        <v>71</v>
      </c>
      <c r="D31" s="38"/>
      <c r="E31" s="38"/>
      <c r="F31" s="38"/>
      <c r="G31" s="38"/>
      <c r="H31" s="38"/>
      <c r="I31" s="38"/>
      <c r="J31" s="13"/>
      <c r="K31" s="13"/>
      <c r="L31" s="13"/>
      <c r="M31" s="13"/>
      <c r="N31" s="13"/>
      <c r="O31" s="22"/>
    </row>
    <row r="32" spans="1:15">
      <c r="A32" s="11"/>
      <c r="B32" s="11"/>
      <c r="C32" s="30" t="s">
        <v>2</v>
      </c>
      <c r="D32" s="26">
        <v>491</v>
      </c>
      <c r="E32" s="26">
        <v>494</v>
      </c>
      <c r="F32" s="26">
        <v>451</v>
      </c>
      <c r="G32" s="26">
        <v>452</v>
      </c>
      <c r="H32" s="26">
        <v>453</v>
      </c>
      <c r="I32" s="26">
        <v>454</v>
      </c>
      <c r="J32" s="26">
        <v>455</v>
      </c>
      <c r="K32" s="26">
        <v>456</v>
      </c>
      <c r="L32" s="26">
        <v>457</v>
      </c>
      <c r="M32" s="26">
        <v>459</v>
      </c>
      <c r="N32" s="18"/>
      <c r="O32" s="22"/>
    </row>
    <row r="33" spans="1:15">
      <c r="A33" s="11"/>
      <c r="B33" s="11"/>
      <c r="C33" s="30" t="s">
        <v>28</v>
      </c>
      <c r="D33" s="43">
        <v>-0.5</v>
      </c>
      <c r="E33" s="43">
        <v>-0.5</v>
      </c>
      <c r="F33" s="43">
        <v>-0.5</v>
      </c>
      <c r="G33" s="43">
        <v>-0.5</v>
      </c>
      <c r="H33" s="43">
        <v>-0.5</v>
      </c>
      <c r="I33" s="43">
        <v>-0.5</v>
      </c>
      <c r="J33" s="43">
        <v>-0.5</v>
      </c>
      <c r="K33" s="43">
        <v>-0.5</v>
      </c>
      <c r="L33" s="43">
        <v>-0.5</v>
      </c>
      <c r="M33" s="43">
        <v>-0.5</v>
      </c>
      <c r="N33" s="44"/>
      <c r="O33" s="22"/>
    </row>
    <row r="34" spans="1:15">
      <c r="A34" s="11"/>
      <c r="B34" s="11"/>
      <c r="C34" s="23"/>
      <c r="D34" s="38"/>
      <c r="E34" s="38"/>
      <c r="F34" s="38"/>
      <c r="G34" s="38"/>
      <c r="H34" s="38"/>
      <c r="I34" s="38"/>
      <c r="J34" s="13"/>
      <c r="K34" s="13"/>
      <c r="L34" s="13"/>
      <c r="M34" s="13"/>
      <c r="N34" s="13"/>
      <c r="O34" s="22"/>
    </row>
    <row r="35" spans="1:15">
      <c r="A35" s="11"/>
      <c r="B35" s="11"/>
      <c r="C35" s="30" t="s">
        <v>2</v>
      </c>
      <c r="D35" s="26">
        <v>461</v>
      </c>
      <c r="E35" s="26">
        <v>462</v>
      </c>
      <c r="F35" s="26">
        <v>463</v>
      </c>
      <c r="G35" s="26">
        <v>470</v>
      </c>
      <c r="H35" s="26">
        <v>471</v>
      </c>
      <c r="I35" s="38"/>
      <c r="J35" s="13"/>
      <c r="K35" s="13"/>
      <c r="L35" s="13"/>
      <c r="M35" s="13"/>
      <c r="N35" s="13"/>
      <c r="O35" s="22"/>
    </row>
    <row r="36" spans="1:15">
      <c r="A36" s="11"/>
      <c r="B36" s="11"/>
      <c r="C36" s="30" t="s">
        <v>28</v>
      </c>
      <c r="D36" s="43">
        <v>-0.5</v>
      </c>
      <c r="E36" s="43">
        <v>-0.5</v>
      </c>
      <c r="F36" s="43">
        <v>-0.5</v>
      </c>
      <c r="G36" s="43">
        <v>-0.5</v>
      </c>
      <c r="H36" s="43">
        <v>-0.5</v>
      </c>
      <c r="I36" s="38"/>
      <c r="J36" s="13"/>
      <c r="K36" s="13"/>
      <c r="L36" s="13"/>
      <c r="M36" s="13"/>
      <c r="N36" s="13"/>
      <c r="O36" s="22"/>
    </row>
    <row r="37" spans="1:15">
      <c r="A37" s="11"/>
      <c r="B37" s="11"/>
      <c r="C37" s="23"/>
      <c r="D37" s="44"/>
      <c r="E37" s="44"/>
      <c r="F37" s="44"/>
      <c r="G37" s="44"/>
      <c r="H37" s="44"/>
      <c r="I37" s="38"/>
      <c r="J37" s="13"/>
      <c r="K37" s="13"/>
      <c r="L37" s="13"/>
      <c r="M37" s="13"/>
      <c r="N37" s="13"/>
      <c r="O37" s="22"/>
    </row>
    <row r="38" spans="1:15">
      <c r="A38" s="11"/>
      <c r="B38" s="11"/>
      <c r="C38" s="23"/>
      <c r="D38" s="44"/>
      <c r="E38" s="44"/>
      <c r="F38" s="44"/>
      <c r="G38" s="44"/>
      <c r="H38" s="44"/>
      <c r="I38" s="38"/>
      <c r="J38" s="13"/>
      <c r="K38" s="13"/>
      <c r="L38" s="13"/>
      <c r="M38" s="13"/>
      <c r="N38" s="13"/>
      <c r="O38" s="9" t="s">
        <v>72</v>
      </c>
    </row>
    <row r="39" spans="1:15">
      <c r="A39" s="9" t="s">
        <v>73</v>
      </c>
      <c r="B39" s="10"/>
      <c r="C39" s="23"/>
      <c r="D39" s="38"/>
      <c r="E39" s="38"/>
      <c r="F39" s="38"/>
      <c r="G39" s="38"/>
      <c r="H39" s="38"/>
      <c r="I39" s="38"/>
      <c r="J39" s="13"/>
      <c r="K39" s="13"/>
      <c r="L39" s="13"/>
      <c r="M39" s="13"/>
      <c r="N39" s="13"/>
      <c r="O39" s="13"/>
    </row>
    <row r="40" spans="1:15">
      <c r="A40" s="10"/>
      <c r="B40" s="10"/>
      <c r="C40" s="23"/>
      <c r="D40" s="38"/>
      <c r="E40" s="38"/>
      <c r="F40" s="38"/>
      <c r="G40" s="38"/>
      <c r="H40" s="38"/>
      <c r="I40" s="38"/>
      <c r="J40" s="13"/>
      <c r="K40" s="13"/>
      <c r="L40" s="13"/>
      <c r="M40" s="13"/>
      <c r="N40" s="13"/>
      <c r="O40" s="13"/>
    </row>
    <row r="41" spans="1:15" ht="17.25">
      <c r="A41" s="11"/>
      <c r="B41" s="11"/>
      <c r="C41" s="27" t="s">
        <v>74</v>
      </c>
      <c r="D41" s="11"/>
      <c r="E41" s="11"/>
      <c r="F41" s="11"/>
      <c r="G41" s="11"/>
      <c r="H41" s="11"/>
      <c r="I41" s="11"/>
      <c r="J41" s="11"/>
      <c r="K41" s="11"/>
      <c r="L41" s="11"/>
      <c r="M41" s="11"/>
      <c r="N41" s="11"/>
      <c r="O41" s="11"/>
    </row>
    <row r="42" spans="1:15">
      <c r="A42" s="11"/>
      <c r="B42" s="11"/>
      <c r="C42" s="30" t="s">
        <v>2</v>
      </c>
      <c r="D42" s="26">
        <v>491</v>
      </c>
      <c r="E42" s="26">
        <v>494</v>
      </c>
      <c r="F42" s="26">
        <v>451</v>
      </c>
      <c r="G42" s="26">
        <v>452</v>
      </c>
      <c r="H42" s="26">
        <v>453</v>
      </c>
      <c r="I42" s="26">
        <v>454</v>
      </c>
      <c r="J42" s="26">
        <v>455</v>
      </c>
      <c r="K42" s="26">
        <v>456</v>
      </c>
      <c r="L42" s="26">
        <v>457</v>
      </c>
      <c r="M42" s="26">
        <v>458</v>
      </c>
      <c r="N42" s="18"/>
      <c r="O42" s="11"/>
    </row>
    <row r="43" spans="1:15">
      <c r="A43" s="11"/>
      <c r="B43" s="11"/>
      <c r="C43" s="30" t="s">
        <v>3</v>
      </c>
      <c r="D43" s="32">
        <v>-0.5</v>
      </c>
      <c r="E43" s="32">
        <v>-0.5</v>
      </c>
      <c r="F43" s="32">
        <v>-0.5</v>
      </c>
      <c r="G43" s="32">
        <v>-0.5</v>
      </c>
      <c r="H43" s="32">
        <v>-0.5</v>
      </c>
      <c r="I43" s="32">
        <v>-0.5</v>
      </c>
      <c r="J43" s="32">
        <v>-0.5</v>
      </c>
      <c r="K43" s="32">
        <v>-0.5</v>
      </c>
      <c r="L43" s="32">
        <v>-0.5</v>
      </c>
      <c r="M43" s="32">
        <v>-0.5</v>
      </c>
      <c r="N43" s="44"/>
      <c r="O43" s="11"/>
    </row>
    <row r="44" spans="1:15">
      <c r="A44" s="11"/>
      <c r="B44" s="11"/>
      <c r="C44" s="30" t="s">
        <v>7</v>
      </c>
      <c r="D44" s="32">
        <v>-0.5</v>
      </c>
      <c r="E44" s="32">
        <v>-0.5</v>
      </c>
      <c r="F44" s="32">
        <v>-0.5</v>
      </c>
      <c r="G44" s="32">
        <v>-0.5</v>
      </c>
      <c r="H44" s="32">
        <v>-0.5</v>
      </c>
      <c r="I44" s="32">
        <v>-0.5</v>
      </c>
      <c r="J44" s="32">
        <v>-0.5</v>
      </c>
      <c r="K44" s="32">
        <v>-0.5</v>
      </c>
      <c r="L44" s="32">
        <v>-0.5</v>
      </c>
      <c r="M44" s="32">
        <v>-0.5</v>
      </c>
      <c r="N44" s="44"/>
      <c r="O44" s="11"/>
    </row>
    <row r="45" spans="1:15">
      <c r="A45" s="11"/>
      <c r="B45" s="11"/>
      <c r="C45" s="30" t="s">
        <v>4</v>
      </c>
      <c r="D45" s="36">
        <v>-0.5</v>
      </c>
      <c r="E45" s="36">
        <v>-0.5</v>
      </c>
      <c r="F45" s="36">
        <v>-0.5</v>
      </c>
      <c r="G45" s="36">
        <v>-0.5</v>
      </c>
      <c r="H45" s="36">
        <v>-0.5</v>
      </c>
      <c r="I45" s="36">
        <v>-0.5</v>
      </c>
      <c r="J45" s="36">
        <v>-0.5</v>
      </c>
      <c r="K45" s="36">
        <v>-0.5</v>
      </c>
      <c r="L45" s="36">
        <v>-0.5</v>
      </c>
      <c r="M45" s="36">
        <v>-0.5</v>
      </c>
      <c r="N45" s="29"/>
      <c r="O45" s="11"/>
    </row>
    <row r="46" spans="1:15" ht="15.75">
      <c r="A46" s="11"/>
      <c r="B46" s="11"/>
      <c r="C46" s="50"/>
      <c r="D46" s="48"/>
      <c r="E46" s="11"/>
      <c r="F46" s="11"/>
      <c r="G46" s="11"/>
      <c r="H46" s="11"/>
      <c r="I46" s="11"/>
      <c r="J46" s="11"/>
      <c r="K46" s="11"/>
      <c r="L46" s="11"/>
      <c r="M46" s="11"/>
      <c r="N46" s="11"/>
      <c r="O46" s="11"/>
    </row>
    <row r="47" spans="1:15">
      <c r="A47" s="11"/>
      <c r="B47" s="11"/>
      <c r="C47" s="30" t="s">
        <v>2</v>
      </c>
      <c r="D47" s="26">
        <v>459</v>
      </c>
      <c r="E47" s="26">
        <v>461</v>
      </c>
      <c r="F47" s="26">
        <v>462</v>
      </c>
      <c r="G47" s="26">
        <v>463</v>
      </c>
      <c r="H47" s="26">
        <v>470</v>
      </c>
      <c r="I47" s="26">
        <v>471</v>
      </c>
      <c r="J47" s="11"/>
      <c r="K47" s="11"/>
      <c r="L47" s="11"/>
      <c r="M47" s="11"/>
      <c r="N47" s="11"/>
      <c r="O47" s="11"/>
    </row>
    <row r="48" spans="1:15">
      <c r="A48" s="11"/>
      <c r="B48" s="11"/>
      <c r="C48" s="30" t="s">
        <v>3</v>
      </c>
      <c r="D48" s="32">
        <v>-0.5</v>
      </c>
      <c r="E48" s="32">
        <v>-0.5</v>
      </c>
      <c r="F48" s="32">
        <v>-0.5</v>
      </c>
      <c r="G48" s="32">
        <v>-0.5</v>
      </c>
      <c r="H48" s="32">
        <v>-0.5</v>
      </c>
      <c r="I48" s="32">
        <v>-0.5</v>
      </c>
      <c r="J48" s="11"/>
      <c r="K48" s="11"/>
      <c r="L48" s="11"/>
      <c r="M48" s="11"/>
      <c r="N48" s="11"/>
      <c r="O48" s="11"/>
    </row>
    <row r="49" spans="1:15">
      <c r="A49" s="11"/>
      <c r="B49" s="11"/>
      <c r="C49" s="30" t="s">
        <v>7</v>
      </c>
      <c r="D49" s="32">
        <v>-0.5</v>
      </c>
      <c r="E49" s="32">
        <v>-0.5</v>
      </c>
      <c r="F49" s="32">
        <v>-0.5</v>
      </c>
      <c r="G49" s="32">
        <v>-0.5</v>
      </c>
      <c r="H49" s="32">
        <v>-0.5</v>
      </c>
      <c r="I49" s="32">
        <v>-0.5</v>
      </c>
      <c r="J49" s="11"/>
      <c r="K49" s="11"/>
      <c r="L49" s="11"/>
      <c r="M49" s="11"/>
      <c r="N49" s="11"/>
      <c r="O49" s="11"/>
    </row>
    <row r="50" spans="1:15">
      <c r="A50" s="11"/>
      <c r="B50" s="11"/>
      <c r="C50" s="30" t="s">
        <v>4</v>
      </c>
      <c r="D50" s="36">
        <v>-0.5</v>
      </c>
      <c r="E50" s="36">
        <v>-0.5</v>
      </c>
      <c r="F50" s="36">
        <v>-0.5</v>
      </c>
      <c r="G50" s="36">
        <v>-0.5</v>
      </c>
      <c r="H50" s="36">
        <v>-0.5</v>
      </c>
      <c r="I50" s="36">
        <v>-0.5</v>
      </c>
      <c r="J50" s="11"/>
      <c r="K50" s="11"/>
      <c r="L50" s="11"/>
      <c r="M50" s="11"/>
      <c r="N50" s="11"/>
      <c r="O50" s="11"/>
    </row>
    <row r="51" spans="1:15">
      <c r="A51" s="11"/>
      <c r="B51" s="11"/>
      <c r="C51" s="23"/>
      <c r="D51" s="29"/>
      <c r="E51" s="29"/>
      <c r="F51" s="29"/>
      <c r="G51" s="29"/>
      <c r="H51" s="29"/>
      <c r="I51" s="29"/>
      <c r="J51" s="11"/>
      <c r="K51" s="11"/>
      <c r="L51" s="11"/>
      <c r="M51" s="11"/>
      <c r="N51" s="11"/>
      <c r="O51" s="11"/>
    </row>
    <row r="52" spans="1:15">
      <c r="A52" s="11"/>
      <c r="B52" s="11"/>
      <c r="C52" s="23"/>
      <c r="D52" s="29"/>
      <c r="E52" s="29"/>
      <c r="F52" s="29"/>
      <c r="G52" s="29"/>
      <c r="H52" s="29"/>
      <c r="I52" s="29"/>
      <c r="J52" s="11"/>
      <c r="K52" s="11"/>
      <c r="L52" s="11"/>
      <c r="M52" s="11"/>
      <c r="N52" s="11"/>
      <c r="O52" s="9" t="s">
        <v>75</v>
      </c>
    </row>
    <row r="53" spans="1:15">
      <c r="A53" s="9" t="s">
        <v>76</v>
      </c>
      <c r="B53" s="10"/>
      <c r="C53" s="51"/>
      <c r="D53" s="52"/>
      <c r="E53" s="52"/>
      <c r="F53" s="11"/>
      <c r="G53" s="11"/>
      <c r="H53" s="11"/>
      <c r="I53" s="11"/>
      <c r="J53" s="11"/>
      <c r="K53" s="11"/>
      <c r="L53" s="11"/>
      <c r="M53" s="11"/>
      <c r="N53" s="11"/>
      <c r="O53" s="11"/>
    </row>
    <row r="54" spans="1:15">
      <c r="A54" s="10"/>
      <c r="B54" s="10"/>
      <c r="C54" s="51"/>
      <c r="D54" s="52"/>
      <c r="E54" s="52"/>
      <c r="F54" s="11"/>
      <c r="G54" s="11"/>
      <c r="H54" s="11"/>
      <c r="I54" s="11"/>
      <c r="J54" s="11"/>
      <c r="K54" s="11"/>
      <c r="L54" s="11"/>
      <c r="M54" s="11"/>
      <c r="N54" s="11"/>
      <c r="O54" s="11"/>
    </row>
    <row r="55" spans="1:15" ht="17.25">
      <c r="A55" s="11"/>
      <c r="B55" s="11"/>
      <c r="C55" s="27" t="s">
        <v>77</v>
      </c>
      <c r="D55" s="11"/>
      <c r="E55" s="11"/>
      <c r="F55" s="11"/>
      <c r="G55" s="11"/>
      <c r="H55" s="11"/>
      <c r="I55" s="11"/>
      <c r="J55" s="11"/>
      <c r="K55" s="11"/>
      <c r="L55" s="11"/>
      <c r="M55" s="11"/>
      <c r="N55" s="11"/>
      <c r="O55" s="11"/>
    </row>
    <row r="56" spans="1:15">
      <c r="A56" s="11"/>
      <c r="B56" s="11"/>
      <c r="C56" s="30" t="s">
        <v>2</v>
      </c>
      <c r="D56" s="26">
        <v>61</v>
      </c>
      <c r="E56" s="26">
        <v>64</v>
      </c>
      <c r="F56" s="26" t="s">
        <v>47</v>
      </c>
      <c r="G56" s="26" t="s">
        <v>48</v>
      </c>
      <c r="H56" s="26" t="s">
        <v>49</v>
      </c>
      <c r="I56" s="26" t="s">
        <v>50</v>
      </c>
      <c r="J56" s="26" t="s">
        <v>51</v>
      </c>
      <c r="K56" s="26" t="s">
        <v>52</v>
      </c>
      <c r="L56" s="26" t="s">
        <v>53</v>
      </c>
      <c r="M56" s="26" t="s">
        <v>54</v>
      </c>
      <c r="N56" s="18"/>
      <c r="O56" s="11"/>
    </row>
    <row r="57" spans="1:15">
      <c r="A57" s="11"/>
      <c r="B57" s="11"/>
      <c r="C57" s="30" t="s">
        <v>7</v>
      </c>
      <c r="D57" s="32">
        <v>-0.5</v>
      </c>
      <c r="E57" s="35">
        <v>-0.5</v>
      </c>
      <c r="F57" s="32">
        <v>-0.5</v>
      </c>
      <c r="G57" s="32">
        <v>-0.5</v>
      </c>
      <c r="H57" s="32">
        <v>-0.5</v>
      </c>
      <c r="I57" s="32">
        <v>-0.5</v>
      </c>
      <c r="J57" s="32">
        <v>-0.5</v>
      </c>
      <c r="K57" s="32">
        <v>-0.5</v>
      </c>
      <c r="L57" s="32">
        <v>-0.5</v>
      </c>
      <c r="M57" s="32">
        <v>-0.5</v>
      </c>
      <c r="N57" s="44"/>
      <c r="O57" s="11"/>
    </row>
    <row r="58" spans="1:15">
      <c r="A58" s="11"/>
      <c r="B58" s="11"/>
      <c r="C58" s="30" t="s">
        <v>4</v>
      </c>
      <c r="D58" s="43">
        <v>-0.5</v>
      </c>
      <c r="E58" s="36">
        <v>-0.5</v>
      </c>
      <c r="F58" s="43">
        <v>-0.5</v>
      </c>
      <c r="G58" s="43">
        <v>-0.5</v>
      </c>
      <c r="H58" s="43">
        <v>-0.5</v>
      </c>
      <c r="I58" s="43">
        <v>-0.5</v>
      </c>
      <c r="J58" s="43">
        <v>-0.5</v>
      </c>
      <c r="K58" s="43">
        <v>-0.5</v>
      </c>
      <c r="L58" s="43">
        <v>-0.5</v>
      </c>
      <c r="M58" s="43">
        <v>-0.5</v>
      </c>
      <c r="N58" s="44"/>
      <c r="O58" s="11"/>
    </row>
    <row r="59" spans="1:15">
      <c r="A59" s="11"/>
      <c r="B59" s="11"/>
      <c r="C59" s="11"/>
      <c r="D59" s="48"/>
      <c r="E59" s="11"/>
      <c r="F59" s="11"/>
      <c r="G59" s="11"/>
      <c r="H59" s="11"/>
      <c r="I59" s="11"/>
      <c r="J59" s="11"/>
      <c r="K59" s="11"/>
      <c r="L59" s="11"/>
      <c r="M59" s="11"/>
      <c r="N59" s="11"/>
      <c r="O59" s="11"/>
    </row>
    <row r="60" spans="1:15">
      <c r="A60" s="11"/>
      <c r="B60" s="11"/>
      <c r="C60" s="30" t="s">
        <v>2</v>
      </c>
      <c r="D60" s="26" t="s">
        <v>55</v>
      </c>
      <c r="E60" s="26" t="s">
        <v>56</v>
      </c>
      <c r="F60" s="26" t="s">
        <v>57</v>
      </c>
      <c r="G60" s="26" t="s">
        <v>58</v>
      </c>
      <c r="H60" s="26">
        <v>670</v>
      </c>
      <c r="I60" s="26">
        <v>671</v>
      </c>
      <c r="J60" s="11"/>
      <c r="K60" s="11"/>
      <c r="L60" s="11"/>
      <c r="M60" s="11"/>
      <c r="N60" s="11"/>
      <c r="O60" s="11"/>
    </row>
    <row r="61" spans="1:15">
      <c r="A61" s="11"/>
      <c r="B61" s="11"/>
      <c r="C61" s="30" t="s">
        <v>7</v>
      </c>
      <c r="D61" s="32">
        <v>-0.5</v>
      </c>
      <c r="E61" s="32">
        <v>-0.5</v>
      </c>
      <c r="F61" s="32">
        <v>-0.5</v>
      </c>
      <c r="G61" s="32">
        <v>-0.5</v>
      </c>
      <c r="H61" s="32">
        <v>-0.5</v>
      </c>
      <c r="I61" s="32">
        <v>-0.5</v>
      </c>
      <c r="J61" s="11"/>
      <c r="K61" s="11"/>
      <c r="L61" s="11"/>
      <c r="M61" s="11"/>
      <c r="N61" s="11"/>
      <c r="O61" s="11"/>
    </row>
    <row r="62" spans="1:15">
      <c r="A62" s="11"/>
      <c r="B62" s="11"/>
      <c r="C62" s="30" t="s">
        <v>4</v>
      </c>
      <c r="D62" s="43">
        <v>-0.5</v>
      </c>
      <c r="E62" s="43">
        <v>-0.5</v>
      </c>
      <c r="F62" s="43">
        <v>-0.5</v>
      </c>
      <c r="G62" s="43">
        <v>-0.5</v>
      </c>
      <c r="H62" s="43">
        <v>-0.5</v>
      </c>
      <c r="I62" s="43">
        <v>-0.5</v>
      </c>
      <c r="J62" s="11"/>
      <c r="K62" s="11"/>
      <c r="L62" s="11"/>
      <c r="M62" s="11"/>
      <c r="N62" s="11"/>
      <c r="O62" s="11"/>
    </row>
    <row r="63" spans="1:15">
      <c r="A63" s="11"/>
      <c r="B63" s="11"/>
      <c r="C63" s="23"/>
      <c r="D63" s="44"/>
      <c r="E63" s="44"/>
      <c r="F63" s="44"/>
      <c r="G63" s="44"/>
      <c r="H63" s="44"/>
      <c r="I63" s="44"/>
      <c r="J63" s="11"/>
      <c r="K63" s="11"/>
      <c r="L63" s="11"/>
      <c r="M63" s="11"/>
      <c r="N63" s="11"/>
      <c r="O63" s="11"/>
    </row>
    <row r="64" spans="1:15">
      <c r="A64" s="11"/>
      <c r="B64" s="11"/>
      <c r="C64" s="23"/>
      <c r="D64" s="44"/>
      <c r="E64" s="44"/>
      <c r="F64" s="44"/>
      <c r="G64" s="44"/>
      <c r="H64" s="44"/>
      <c r="I64" s="44"/>
      <c r="J64" s="11"/>
      <c r="K64" s="11"/>
      <c r="L64" s="11"/>
      <c r="M64" s="11"/>
      <c r="N64" s="11"/>
      <c r="O64" s="9" t="s">
        <v>78</v>
      </c>
    </row>
    <row r="65" spans="1:15">
      <c r="A65" s="9" t="s">
        <v>79</v>
      </c>
      <c r="B65" s="10"/>
      <c r="C65" s="23"/>
      <c r="D65" s="45"/>
      <c r="E65" s="45"/>
      <c r="F65" s="45"/>
      <c r="G65" s="11"/>
      <c r="H65" s="11"/>
      <c r="I65" s="11"/>
      <c r="J65" s="11"/>
      <c r="K65" s="11"/>
      <c r="L65" s="11"/>
      <c r="M65" s="11"/>
      <c r="N65" s="11"/>
      <c r="O65" s="21"/>
    </row>
    <row r="66" spans="1:15">
      <c r="A66" s="10"/>
      <c r="B66" s="10"/>
      <c r="C66" s="23"/>
      <c r="D66" s="45"/>
      <c r="E66" s="45"/>
      <c r="F66" s="45"/>
      <c r="G66" s="11"/>
      <c r="H66" s="11"/>
      <c r="I66" s="11"/>
      <c r="J66" s="11"/>
      <c r="K66" s="11"/>
      <c r="L66" s="11"/>
      <c r="M66" s="11"/>
      <c r="N66" s="11"/>
      <c r="O66" s="21"/>
    </row>
    <row r="67" spans="1:15" ht="17.25">
      <c r="A67" s="11"/>
      <c r="B67" s="11"/>
      <c r="C67" s="27" t="s">
        <v>80</v>
      </c>
      <c r="D67" s="53"/>
      <c r="E67" s="53"/>
      <c r="F67" s="53"/>
      <c r="G67" s="11"/>
      <c r="H67" s="11"/>
      <c r="I67" s="11"/>
      <c r="J67" s="11"/>
      <c r="K67" s="11"/>
      <c r="L67" s="11"/>
      <c r="M67" s="11"/>
      <c r="N67" s="11"/>
      <c r="O67" s="21"/>
    </row>
    <row r="68" spans="1:15">
      <c r="A68" s="11"/>
      <c r="B68" s="11"/>
      <c r="C68" s="30" t="s">
        <v>2</v>
      </c>
      <c r="D68" s="26">
        <v>376</v>
      </c>
      <c r="E68" s="26">
        <v>378</v>
      </c>
      <c r="F68" s="26">
        <v>380</v>
      </c>
      <c r="G68" s="11"/>
      <c r="H68" s="11"/>
      <c r="I68" s="11"/>
      <c r="J68" s="11"/>
      <c r="K68" s="11"/>
      <c r="L68" s="11"/>
      <c r="M68" s="11"/>
      <c r="N68" s="11"/>
      <c r="O68" s="21"/>
    </row>
    <row r="69" spans="1:15">
      <c r="A69" s="11"/>
      <c r="B69" s="11"/>
      <c r="C69" s="30" t="s">
        <v>4</v>
      </c>
      <c r="D69" s="43">
        <v>0</v>
      </c>
      <c r="E69" s="43">
        <v>0</v>
      </c>
      <c r="F69" s="43">
        <v>0</v>
      </c>
      <c r="G69" s="11"/>
      <c r="H69" s="11"/>
      <c r="I69" s="11"/>
      <c r="J69" s="11"/>
      <c r="K69" s="11"/>
      <c r="L69" s="11"/>
      <c r="M69" s="11"/>
      <c r="N69" s="11"/>
      <c r="O69" s="21"/>
    </row>
    <row r="70" spans="1:15">
      <c r="A70" s="11"/>
      <c r="B70" s="11"/>
      <c r="C70" s="23"/>
      <c r="D70" s="44"/>
      <c r="E70" s="44"/>
      <c r="F70" s="44"/>
      <c r="G70" s="11"/>
      <c r="H70" s="11"/>
      <c r="I70" s="11"/>
      <c r="J70" s="11"/>
      <c r="K70" s="11"/>
      <c r="L70" s="11"/>
      <c r="M70" s="11"/>
      <c r="N70" s="11"/>
      <c r="O70" s="21"/>
    </row>
    <row r="71" spans="1:15">
      <c r="A71" s="11"/>
      <c r="B71" s="11"/>
      <c r="C71" s="23"/>
      <c r="D71" s="44"/>
      <c r="E71" s="44"/>
      <c r="F71" s="44"/>
      <c r="G71" s="11"/>
      <c r="H71" s="11"/>
      <c r="I71" s="11"/>
      <c r="J71" s="11"/>
      <c r="K71" s="11"/>
      <c r="L71" s="11"/>
      <c r="M71" s="11"/>
      <c r="N71" s="11"/>
      <c r="O71" s="9" t="s">
        <v>81</v>
      </c>
    </row>
    <row r="72" spans="1:15">
      <c r="A72" s="9" t="s">
        <v>82</v>
      </c>
      <c r="B72" s="10"/>
      <c r="C72" s="23"/>
      <c r="D72" s="44"/>
      <c r="E72" s="44"/>
      <c r="F72" s="44"/>
      <c r="G72" s="11"/>
      <c r="H72" s="11"/>
      <c r="I72" s="11"/>
      <c r="J72" s="11"/>
      <c r="K72" s="11"/>
      <c r="L72" s="11"/>
      <c r="M72" s="11"/>
      <c r="N72" s="11"/>
      <c r="O72" s="21"/>
    </row>
    <row r="73" spans="1:15">
      <c r="A73" s="10"/>
      <c r="B73" s="10"/>
      <c r="C73" s="23"/>
      <c r="D73" s="44"/>
      <c r="E73" s="44"/>
      <c r="F73" s="44"/>
      <c r="G73" s="11"/>
      <c r="H73" s="11"/>
      <c r="I73" s="11"/>
      <c r="J73" s="11"/>
      <c r="K73" s="11"/>
      <c r="L73" s="11"/>
      <c r="M73" s="11"/>
      <c r="N73" s="11"/>
      <c r="O73" s="21"/>
    </row>
    <row r="74" spans="1:15">
      <c r="A74" s="11"/>
      <c r="B74" s="11"/>
      <c r="C74" s="4" t="s">
        <v>41</v>
      </c>
      <c r="D74" s="48"/>
      <c r="E74" s="11"/>
      <c r="F74" s="11"/>
      <c r="G74" s="11"/>
      <c r="H74" s="11"/>
      <c r="I74" s="11"/>
      <c r="J74" s="11"/>
      <c r="K74" s="11"/>
      <c r="L74" s="11"/>
      <c r="M74" s="11"/>
      <c r="N74" s="11"/>
      <c r="O74" s="21"/>
    </row>
    <row r="75" spans="1:15" ht="56.25" customHeight="1">
      <c r="A75" s="11"/>
      <c r="B75" s="11"/>
      <c r="C75" s="845" t="s">
        <v>83</v>
      </c>
      <c r="D75" s="845"/>
      <c r="E75" s="845"/>
      <c r="F75" s="845"/>
      <c r="G75" s="845"/>
      <c r="H75" s="845"/>
      <c r="I75" s="845"/>
      <c r="J75" s="845"/>
      <c r="K75" s="845"/>
      <c r="L75" s="845"/>
      <c r="M75" s="845"/>
      <c r="N75" s="31"/>
      <c r="O75" s="14"/>
    </row>
    <row r="76" spans="1:15">
      <c r="A76" s="11"/>
      <c r="B76" s="11"/>
      <c r="C76" s="58"/>
      <c r="D76" s="58"/>
      <c r="E76" s="58"/>
      <c r="F76" s="58"/>
      <c r="G76" s="58"/>
      <c r="H76" s="58"/>
      <c r="I76" s="58"/>
      <c r="J76" s="58"/>
      <c r="K76" s="58"/>
      <c r="L76" s="58"/>
      <c r="M76" s="58"/>
      <c r="N76" s="58"/>
      <c r="O76" s="54"/>
    </row>
    <row r="77" spans="1:15">
      <c r="A77" s="11"/>
      <c r="B77" s="11"/>
      <c r="C77" s="58"/>
      <c r="D77" s="58"/>
      <c r="E77" s="58"/>
      <c r="F77" s="58"/>
      <c r="G77" s="58"/>
      <c r="H77" s="58"/>
      <c r="I77" s="58"/>
      <c r="J77" s="58"/>
      <c r="K77" s="58"/>
      <c r="L77" s="58"/>
      <c r="M77" s="58"/>
      <c r="N77" s="58"/>
      <c r="O77" s="9" t="s">
        <v>84</v>
      </c>
    </row>
    <row r="78" spans="1:15">
      <c r="A78" s="9" t="s">
        <v>85</v>
      </c>
      <c r="B78" s="10"/>
      <c r="C78" s="23"/>
      <c r="D78" s="38"/>
      <c r="E78" s="38"/>
      <c r="F78" s="38"/>
      <c r="G78" s="11"/>
      <c r="H78" s="11"/>
      <c r="I78" s="11"/>
      <c r="J78" s="11"/>
      <c r="K78" s="11"/>
      <c r="L78" s="11"/>
      <c r="M78" s="11"/>
      <c r="N78" s="11"/>
      <c r="O78" s="21"/>
    </row>
    <row r="79" spans="1:15">
      <c r="A79" s="10"/>
      <c r="B79" s="10"/>
      <c r="C79" s="23"/>
      <c r="D79" s="38"/>
      <c r="E79" s="38"/>
      <c r="F79" s="38"/>
      <c r="G79" s="11"/>
      <c r="H79" s="11"/>
      <c r="I79" s="11"/>
      <c r="J79" s="11"/>
      <c r="K79" s="11"/>
      <c r="L79" s="11"/>
      <c r="M79" s="11"/>
      <c r="N79" s="11"/>
      <c r="O79" s="21"/>
    </row>
    <row r="80" spans="1:15" ht="17.25">
      <c r="A80" s="11"/>
      <c r="B80" s="11"/>
      <c r="C80" s="848" t="s">
        <v>86</v>
      </c>
      <c r="D80" s="848"/>
      <c r="E80" s="848"/>
      <c r="F80" s="848"/>
      <c r="G80" s="11"/>
      <c r="H80" s="11"/>
      <c r="I80" s="11"/>
      <c r="J80" s="11"/>
      <c r="K80" s="11"/>
      <c r="L80" s="11"/>
      <c r="M80" s="11"/>
      <c r="N80" s="11"/>
      <c r="O80" s="21"/>
    </row>
    <row r="81" spans="1:15">
      <c r="A81" s="11"/>
      <c r="B81" s="11"/>
      <c r="C81" s="30" t="s">
        <v>2</v>
      </c>
      <c r="D81" s="26">
        <v>475</v>
      </c>
      <c r="E81" s="26">
        <v>476</v>
      </c>
      <c r="F81" s="26">
        <v>477</v>
      </c>
      <c r="G81" s="11"/>
      <c r="H81" s="11"/>
      <c r="I81" s="11"/>
      <c r="J81" s="11"/>
      <c r="K81" s="11"/>
      <c r="L81" s="11"/>
      <c r="M81" s="11"/>
      <c r="N81" s="11"/>
      <c r="O81" s="21"/>
    </row>
    <row r="82" spans="1:15">
      <c r="A82" s="11"/>
      <c r="B82" s="11"/>
      <c r="C82" s="30" t="s">
        <v>4</v>
      </c>
      <c r="D82" s="43">
        <v>0</v>
      </c>
      <c r="E82" s="43">
        <v>0</v>
      </c>
      <c r="F82" s="43">
        <v>0</v>
      </c>
      <c r="G82" s="11"/>
      <c r="H82" s="11"/>
      <c r="I82" s="11"/>
      <c r="J82" s="11"/>
      <c r="K82" s="11"/>
      <c r="L82" s="11"/>
      <c r="M82" s="11"/>
      <c r="N82" s="11"/>
      <c r="O82" s="21"/>
    </row>
    <row r="83" spans="1:15">
      <c r="A83" s="11"/>
      <c r="B83" s="11"/>
      <c r="C83" s="23"/>
      <c r="D83" s="44"/>
      <c r="E83" s="44"/>
      <c r="F83" s="44"/>
      <c r="G83" s="11"/>
      <c r="H83" s="11"/>
      <c r="I83" s="11"/>
      <c r="J83" s="11"/>
      <c r="K83" s="11"/>
      <c r="L83" s="11"/>
      <c r="M83" s="11"/>
      <c r="N83" s="11"/>
      <c r="O83" s="21"/>
    </row>
    <row r="84" spans="1:15">
      <c r="A84" s="11"/>
      <c r="B84" s="11"/>
      <c r="C84" s="23"/>
      <c r="D84" s="44"/>
      <c r="E84" s="44"/>
      <c r="F84" s="44"/>
      <c r="G84" s="11"/>
      <c r="H84" s="11"/>
      <c r="I84" s="11"/>
      <c r="J84" s="11"/>
      <c r="K84" s="11"/>
      <c r="L84" s="11"/>
      <c r="M84" s="11"/>
      <c r="N84" s="11"/>
      <c r="O84" s="9" t="s">
        <v>87</v>
      </c>
    </row>
    <row r="85" spans="1:15">
      <c r="A85" s="9" t="s">
        <v>88</v>
      </c>
      <c r="B85" s="10"/>
      <c r="C85" s="11"/>
      <c r="D85" s="48"/>
      <c r="E85" s="11"/>
      <c r="F85" s="11"/>
      <c r="G85" s="11"/>
      <c r="H85" s="11"/>
      <c r="I85" s="11"/>
      <c r="J85" s="11"/>
      <c r="K85" s="11"/>
      <c r="L85" s="11"/>
      <c r="M85" s="11"/>
      <c r="N85" s="11"/>
      <c r="O85" s="11"/>
    </row>
    <row r="86" spans="1:15">
      <c r="A86" s="10"/>
      <c r="B86" s="10"/>
      <c r="C86" s="11"/>
      <c r="D86" s="48"/>
      <c r="E86" s="11"/>
      <c r="F86" s="11"/>
      <c r="G86" s="11"/>
      <c r="H86" s="11"/>
      <c r="I86" s="11"/>
      <c r="J86" s="11"/>
      <c r="K86" s="11"/>
      <c r="L86" s="11"/>
      <c r="M86" s="11"/>
      <c r="N86" s="11"/>
      <c r="O86" s="11"/>
    </row>
    <row r="87" spans="1:15" ht="17.25">
      <c r="A87" s="11"/>
      <c r="B87" s="11"/>
      <c r="C87" s="27" t="s">
        <v>59</v>
      </c>
      <c r="D87" s="53"/>
      <c r="E87" s="53"/>
      <c r="F87" s="53"/>
      <c r="G87" s="53"/>
      <c r="H87" s="53"/>
      <c r="I87" s="53"/>
      <c r="J87" s="53"/>
      <c r="K87" s="11"/>
      <c r="L87" s="11"/>
      <c r="M87" s="11"/>
      <c r="N87" s="11"/>
      <c r="O87" s="11"/>
    </row>
    <row r="88" spans="1:15">
      <c r="A88" s="11"/>
      <c r="B88" s="11"/>
      <c r="C88" s="30" t="s">
        <v>2</v>
      </c>
      <c r="D88" s="26">
        <v>362</v>
      </c>
      <c r="E88" s="26">
        <v>363</v>
      </c>
      <c r="F88" s="26">
        <v>364</v>
      </c>
      <c r="G88" s="26">
        <v>365</v>
      </c>
      <c r="H88" s="26">
        <v>366</v>
      </c>
      <c r="I88" s="26">
        <v>367</v>
      </c>
      <c r="J88" s="26">
        <v>368</v>
      </c>
      <c r="K88" s="11"/>
      <c r="L88" s="11"/>
      <c r="M88" s="11"/>
      <c r="N88" s="11"/>
      <c r="O88" s="11"/>
    </row>
    <row r="89" spans="1:15">
      <c r="A89" s="11"/>
      <c r="B89" s="11"/>
      <c r="C89" s="30" t="s">
        <v>4</v>
      </c>
      <c r="D89" s="43">
        <v>-0.5</v>
      </c>
      <c r="E89" s="43">
        <v>-0.5</v>
      </c>
      <c r="F89" s="43">
        <v>-0.5</v>
      </c>
      <c r="G89" s="43">
        <v>-0.5</v>
      </c>
      <c r="H89" s="43">
        <v>-0.5</v>
      </c>
      <c r="I89" s="43">
        <v>-0.5</v>
      </c>
      <c r="J89" s="43">
        <v>-0.5</v>
      </c>
      <c r="K89" s="11"/>
      <c r="L89" s="11"/>
      <c r="M89" s="11"/>
      <c r="N89" s="11"/>
      <c r="O89" s="11"/>
    </row>
    <row r="90" spans="1:15">
      <c r="A90" s="11"/>
      <c r="B90" s="11"/>
      <c r="C90" s="23"/>
      <c r="D90" s="44"/>
      <c r="E90" s="44"/>
      <c r="F90" s="44"/>
      <c r="G90" s="44"/>
      <c r="H90" s="44"/>
      <c r="I90" s="44"/>
      <c r="J90" s="44"/>
      <c r="K90" s="11"/>
      <c r="L90" s="11"/>
      <c r="M90" s="11"/>
      <c r="N90" s="11"/>
      <c r="O90" s="11"/>
    </row>
    <row r="91" spans="1:15">
      <c r="A91" s="8"/>
      <c r="B91" s="11"/>
      <c r="C91" s="23"/>
      <c r="D91" s="45"/>
      <c r="E91" s="45"/>
      <c r="F91" s="45"/>
      <c r="G91" s="45"/>
      <c r="H91" s="45"/>
      <c r="I91" s="45"/>
      <c r="J91" s="45"/>
      <c r="K91" s="11"/>
      <c r="L91" s="11"/>
      <c r="M91" s="11"/>
      <c r="N91" s="11"/>
      <c r="O91" s="9" t="s">
        <v>89</v>
      </c>
    </row>
  </sheetData>
  <mergeCells count="4">
    <mergeCell ref="C4:M4"/>
    <mergeCell ref="C5:M5"/>
    <mergeCell ref="C75:M75"/>
    <mergeCell ref="C80:F8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
  <sheetViews>
    <sheetView workbookViewId="0">
      <selection activeCell="N21" sqref="N21"/>
    </sheetView>
  </sheetViews>
  <sheetFormatPr defaultRowHeight="15"/>
  <sheetData>
    <row r="1" spans="1:15">
      <c r="O1" s="694" t="s">
        <v>802</v>
      </c>
    </row>
    <row r="2" spans="1:15" ht="15.75" thickBot="1"/>
    <row r="3" spans="1:15" s="739" customFormat="1" ht="15.75" thickBot="1">
      <c r="A3" s="737" t="s">
        <v>889</v>
      </c>
      <c r="B3" s="738"/>
      <c r="C3" s="738"/>
      <c r="D3" s="738"/>
      <c r="E3" s="738"/>
      <c r="F3" s="738"/>
      <c r="G3" s="738"/>
      <c r="H3" s="738"/>
      <c r="I3" s="738"/>
      <c r="J3" s="736"/>
    </row>
    <row r="4" spans="1:15" s="739" customFormat="1" ht="15.75" thickBot="1">
      <c r="A4" s="737" t="s">
        <v>888</v>
      </c>
      <c r="B4" s="736"/>
      <c r="C4" s="736"/>
      <c r="D4" s="736"/>
      <c r="E4" s="736"/>
      <c r="F4" s="736"/>
      <c r="G4" s="736"/>
      <c r="H4" s="736"/>
      <c r="I4" s="736"/>
      <c r="J4" s="736"/>
    </row>
    <row r="5" spans="1:15" s="739" customFormat="1"/>
    <row r="6" spans="1:15" s="739" customFormat="1">
      <c r="A6" s="739" t="s">
        <v>890</v>
      </c>
    </row>
    <row r="7" spans="1:15" s="739" customFormat="1">
      <c r="A7" s="739" t="s">
        <v>891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62"/>
  <sheetViews>
    <sheetView showGridLines="0" workbookViewId="0">
      <selection activeCell="O1" sqref="O1"/>
    </sheetView>
  </sheetViews>
  <sheetFormatPr defaultColWidth="9.140625" defaultRowHeight="12.75"/>
  <cols>
    <col min="1" max="1" width="5.7109375" style="110" customWidth="1"/>
    <col min="2" max="2" width="7.7109375" style="127" customWidth="1"/>
    <col min="3" max="12" width="9.7109375" style="152" customWidth="1"/>
    <col min="13" max="256" width="9.140625" style="110"/>
    <col min="257" max="257" width="5.7109375" style="110" customWidth="1"/>
    <col min="258" max="258" width="7.7109375" style="110" customWidth="1"/>
    <col min="259" max="268" width="9.7109375" style="110" customWidth="1"/>
    <col min="269" max="512" width="9.140625" style="110"/>
    <col min="513" max="513" width="5.7109375" style="110" customWidth="1"/>
    <col min="514" max="514" width="7.7109375" style="110" customWidth="1"/>
    <col min="515" max="524" width="9.7109375" style="110" customWidth="1"/>
    <col min="525" max="768" width="9.140625" style="110"/>
    <col min="769" max="769" width="5.7109375" style="110" customWidth="1"/>
    <col min="770" max="770" width="7.7109375" style="110" customWidth="1"/>
    <col min="771" max="780" width="9.7109375" style="110" customWidth="1"/>
    <col min="781" max="1024" width="9.140625" style="110"/>
    <col min="1025" max="1025" width="5.7109375" style="110" customWidth="1"/>
    <col min="1026" max="1026" width="7.7109375" style="110" customWidth="1"/>
    <col min="1027" max="1036" width="9.7109375" style="110" customWidth="1"/>
    <col min="1037" max="1280" width="9.140625" style="110"/>
    <col min="1281" max="1281" width="5.7109375" style="110" customWidth="1"/>
    <col min="1282" max="1282" width="7.7109375" style="110" customWidth="1"/>
    <col min="1283" max="1292" width="9.7109375" style="110" customWidth="1"/>
    <col min="1293" max="1536" width="9.140625" style="110"/>
    <col min="1537" max="1537" width="5.7109375" style="110" customWidth="1"/>
    <col min="1538" max="1538" width="7.7109375" style="110" customWidth="1"/>
    <col min="1539" max="1548" width="9.7109375" style="110" customWidth="1"/>
    <col min="1549" max="1792" width="9.140625" style="110"/>
    <col min="1793" max="1793" width="5.7109375" style="110" customWidth="1"/>
    <col min="1794" max="1794" width="7.7109375" style="110" customWidth="1"/>
    <col min="1795" max="1804" width="9.7109375" style="110" customWidth="1"/>
    <col min="1805" max="2048" width="9.140625" style="110"/>
    <col min="2049" max="2049" width="5.7109375" style="110" customWidth="1"/>
    <col min="2050" max="2050" width="7.7109375" style="110" customWidth="1"/>
    <col min="2051" max="2060" width="9.7109375" style="110" customWidth="1"/>
    <col min="2061" max="2304" width="9.140625" style="110"/>
    <col min="2305" max="2305" width="5.7109375" style="110" customWidth="1"/>
    <col min="2306" max="2306" width="7.7109375" style="110" customWidth="1"/>
    <col min="2307" max="2316" width="9.7109375" style="110" customWidth="1"/>
    <col min="2317" max="2560" width="9.140625" style="110"/>
    <col min="2561" max="2561" width="5.7109375" style="110" customWidth="1"/>
    <col min="2562" max="2562" width="7.7109375" style="110" customWidth="1"/>
    <col min="2563" max="2572" width="9.7109375" style="110" customWidth="1"/>
    <col min="2573" max="2816" width="9.140625" style="110"/>
    <col min="2817" max="2817" width="5.7109375" style="110" customWidth="1"/>
    <col min="2818" max="2818" width="7.7109375" style="110" customWidth="1"/>
    <col min="2819" max="2828" width="9.7109375" style="110" customWidth="1"/>
    <col min="2829" max="3072" width="9.140625" style="110"/>
    <col min="3073" max="3073" width="5.7109375" style="110" customWidth="1"/>
    <col min="3074" max="3074" width="7.7109375" style="110" customWidth="1"/>
    <col min="3075" max="3084" width="9.7109375" style="110" customWidth="1"/>
    <col min="3085" max="3328" width="9.140625" style="110"/>
    <col min="3329" max="3329" width="5.7109375" style="110" customWidth="1"/>
    <col min="3330" max="3330" width="7.7109375" style="110" customWidth="1"/>
    <col min="3331" max="3340" width="9.7109375" style="110" customWidth="1"/>
    <col min="3341" max="3584" width="9.140625" style="110"/>
    <col min="3585" max="3585" width="5.7109375" style="110" customWidth="1"/>
    <col min="3586" max="3586" width="7.7109375" style="110" customWidth="1"/>
    <col min="3587" max="3596" width="9.7109375" style="110" customWidth="1"/>
    <col min="3597" max="3840" width="9.140625" style="110"/>
    <col min="3841" max="3841" width="5.7109375" style="110" customWidth="1"/>
    <col min="3842" max="3842" width="7.7109375" style="110" customWidth="1"/>
    <col min="3843" max="3852" width="9.7109375" style="110" customWidth="1"/>
    <col min="3853" max="4096" width="9.140625" style="110"/>
    <col min="4097" max="4097" width="5.7109375" style="110" customWidth="1"/>
    <col min="4098" max="4098" width="7.7109375" style="110" customWidth="1"/>
    <col min="4099" max="4108" width="9.7109375" style="110" customWidth="1"/>
    <col min="4109" max="4352" width="9.140625" style="110"/>
    <col min="4353" max="4353" width="5.7109375" style="110" customWidth="1"/>
    <col min="4354" max="4354" width="7.7109375" style="110" customWidth="1"/>
    <col min="4355" max="4364" width="9.7109375" style="110" customWidth="1"/>
    <col min="4365" max="4608" width="9.140625" style="110"/>
    <col min="4609" max="4609" width="5.7109375" style="110" customWidth="1"/>
    <col min="4610" max="4610" width="7.7109375" style="110" customWidth="1"/>
    <col min="4611" max="4620" width="9.7109375" style="110" customWidth="1"/>
    <col min="4621" max="4864" width="9.140625" style="110"/>
    <col min="4865" max="4865" width="5.7109375" style="110" customWidth="1"/>
    <col min="4866" max="4866" width="7.7109375" style="110" customWidth="1"/>
    <col min="4867" max="4876" width="9.7109375" style="110" customWidth="1"/>
    <col min="4877" max="5120" width="9.140625" style="110"/>
    <col min="5121" max="5121" width="5.7109375" style="110" customWidth="1"/>
    <col min="5122" max="5122" width="7.7109375" style="110" customWidth="1"/>
    <col min="5123" max="5132" width="9.7109375" style="110" customWidth="1"/>
    <col min="5133" max="5376" width="9.140625" style="110"/>
    <col min="5377" max="5377" width="5.7109375" style="110" customWidth="1"/>
    <col min="5378" max="5378" width="7.7109375" style="110" customWidth="1"/>
    <col min="5379" max="5388" width="9.7109375" style="110" customWidth="1"/>
    <col min="5389" max="5632" width="9.140625" style="110"/>
    <col min="5633" max="5633" width="5.7109375" style="110" customWidth="1"/>
    <col min="5634" max="5634" width="7.7109375" style="110" customWidth="1"/>
    <col min="5635" max="5644" width="9.7109375" style="110" customWidth="1"/>
    <col min="5645" max="5888" width="9.140625" style="110"/>
    <col min="5889" max="5889" width="5.7109375" style="110" customWidth="1"/>
    <col min="5890" max="5890" width="7.7109375" style="110" customWidth="1"/>
    <col min="5891" max="5900" width="9.7109375" style="110" customWidth="1"/>
    <col min="5901" max="6144" width="9.140625" style="110"/>
    <col min="6145" max="6145" width="5.7109375" style="110" customWidth="1"/>
    <col min="6146" max="6146" width="7.7109375" style="110" customWidth="1"/>
    <col min="6147" max="6156" width="9.7109375" style="110" customWidth="1"/>
    <col min="6157" max="6400" width="9.140625" style="110"/>
    <col min="6401" max="6401" width="5.7109375" style="110" customWidth="1"/>
    <col min="6402" max="6402" width="7.7109375" style="110" customWidth="1"/>
    <col min="6403" max="6412" width="9.7109375" style="110" customWidth="1"/>
    <col min="6413" max="6656" width="9.140625" style="110"/>
    <col min="6657" max="6657" width="5.7109375" style="110" customWidth="1"/>
    <col min="6658" max="6658" width="7.7109375" style="110" customWidth="1"/>
    <col min="6659" max="6668" width="9.7109375" style="110" customWidth="1"/>
    <col min="6669" max="6912" width="9.140625" style="110"/>
    <col min="6913" max="6913" width="5.7109375" style="110" customWidth="1"/>
    <col min="6914" max="6914" width="7.7109375" style="110" customWidth="1"/>
    <col min="6915" max="6924" width="9.7109375" style="110" customWidth="1"/>
    <col min="6925" max="7168" width="9.140625" style="110"/>
    <col min="7169" max="7169" width="5.7109375" style="110" customWidth="1"/>
    <col min="7170" max="7170" width="7.7109375" style="110" customWidth="1"/>
    <col min="7171" max="7180" width="9.7109375" style="110" customWidth="1"/>
    <col min="7181" max="7424" width="9.140625" style="110"/>
    <col min="7425" max="7425" width="5.7109375" style="110" customWidth="1"/>
    <col min="7426" max="7426" width="7.7109375" style="110" customWidth="1"/>
    <col min="7427" max="7436" width="9.7109375" style="110" customWidth="1"/>
    <col min="7437" max="7680" width="9.140625" style="110"/>
    <col min="7681" max="7681" width="5.7109375" style="110" customWidth="1"/>
    <col min="7682" max="7682" width="7.7109375" style="110" customWidth="1"/>
    <col min="7683" max="7692" width="9.7109375" style="110" customWidth="1"/>
    <col min="7693" max="7936" width="9.140625" style="110"/>
    <col min="7937" max="7937" width="5.7109375" style="110" customWidth="1"/>
    <col min="7938" max="7938" width="7.7109375" style="110" customWidth="1"/>
    <col min="7939" max="7948" width="9.7109375" style="110" customWidth="1"/>
    <col min="7949" max="8192" width="9.140625" style="110"/>
    <col min="8193" max="8193" width="5.7109375" style="110" customWidth="1"/>
    <col min="8194" max="8194" width="7.7109375" style="110" customWidth="1"/>
    <col min="8195" max="8204" width="9.7109375" style="110" customWidth="1"/>
    <col min="8205" max="8448" width="9.140625" style="110"/>
    <col min="8449" max="8449" width="5.7109375" style="110" customWidth="1"/>
    <col min="8450" max="8450" width="7.7109375" style="110" customWidth="1"/>
    <col min="8451" max="8460" width="9.7109375" style="110" customWidth="1"/>
    <col min="8461" max="8704" width="9.140625" style="110"/>
    <col min="8705" max="8705" width="5.7109375" style="110" customWidth="1"/>
    <col min="8706" max="8706" width="7.7109375" style="110" customWidth="1"/>
    <col min="8707" max="8716" width="9.7109375" style="110" customWidth="1"/>
    <col min="8717" max="8960" width="9.140625" style="110"/>
    <col min="8961" max="8961" width="5.7109375" style="110" customWidth="1"/>
    <col min="8962" max="8962" width="7.7109375" style="110" customWidth="1"/>
    <col min="8963" max="8972" width="9.7109375" style="110" customWidth="1"/>
    <col min="8973" max="9216" width="9.140625" style="110"/>
    <col min="9217" max="9217" width="5.7109375" style="110" customWidth="1"/>
    <col min="9218" max="9218" width="7.7109375" style="110" customWidth="1"/>
    <col min="9219" max="9228" width="9.7109375" style="110" customWidth="1"/>
    <col min="9229" max="9472" width="9.140625" style="110"/>
    <col min="9473" max="9473" width="5.7109375" style="110" customWidth="1"/>
    <col min="9474" max="9474" width="7.7109375" style="110" customWidth="1"/>
    <col min="9475" max="9484" width="9.7109375" style="110" customWidth="1"/>
    <col min="9485" max="9728" width="9.140625" style="110"/>
    <col min="9729" max="9729" width="5.7109375" style="110" customWidth="1"/>
    <col min="9730" max="9730" width="7.7109375" style="110" customWidth="1"/>
    <col min="9731" max="9740" width="9.7109375" style="110" customWidth="1"/>
    <col min="9741" max="9984" width="9.140625" style="110"/>
    <col min="9985" max="9985" width="5.7109375" style="110" customWidth="1"/>
    <col min="9986" max="9986" width="7.7109375" style="110" customWidth="1"/>
    <col min="9987" max="9996" width="9.7109375" style="110" customWidth="1"/>
    <col min="9997" max="10240" width="9.140625" style="110"/>
    <col min="10241" max="10241" width="5.7109375" style="110" customWidth="1"/>
    <col min="10242" max="10242" width="7.7109375" style="110" customWidth="1"/>
    <col min="10243" max="10252" width="9.7109375" style="110" customWidth="1"/>
    <col min="10253" max="10496" width="9.140625" style="110"/>
    <col min="10497" max="10497" width="5.7109375" style="110" customWidth="1"/>
    <col min="10498" max="10498" width="7.7109375" style="110" customWidth="1"/>
    <col min="10499" max="10508" width="9.7109375" style="110" customWidth="1"/>
    <col min="10509" max="10752" width="9.140625" style="110"/>
    <col min="10753" max="10753" width="5.7109375" style="110" customWidth="1"/>
    <col min="10754" max="10754" width="7.7109375" style="110" customWidth="1"/>
    <col min="10755" max="10764" width="9.7109375" style="110" customWidth="1"/>
    <col min="10765" max="11008" width="9.140625" style="110"/>
    <col min="11009" max="11009" width="5.7109375" style="110" customWidth="1"/>
    <col min="11010" max="11010" width="7.7109375" style="110" customWidth="1"/>
    <col min="11011" max="11020" width="9.7109375" style="110" customWidth="1"/>
    <col min="11021" max="11264" width="9.140625" style="110"/>
    <col min="11265" max="11265" width="5.7109375" style="110" customWidth="1"/>
    <col min="11266" max="11266" width="7.7109375" style="110" customWidth="1"/>
    <col min="11267" max="11276" width="9.7109375" style="110" customWidth="1"/>
    <col min="11277" max="11520" width="9.140625" style="110"/>
    <col min="11521" max="11521" width="5.7109375" style="110" customWidth="1"/>
    <col min="11522" max="11522" width="7.7109375" style="110" customWidth="1"/>
    <col min="11523" max="11532" width="9.7109375" style="110" customWidth="1"/>
    <col min="11533" max="11776" width="9.140625" style="110"/>
    <col min="11777" max="11777" width="5.7109375" style="110" customWidth="1"/>
    <col min="11778" max="11778" width="7.7109375" style="110" customWidth="1"/>
    <col min="11779" max="11788" width="9.7109375" style="110" customWidth="1"/>
    <col min="11789" max="12032" width="9.140625" style="110"/>
    <col min="12033" max="12033" width="5.7109375" style="110" customWidth="1"/>
    <col min="12034" max="12034" width="7.7109375" style="110" customWidth="1"/>
    <col min="12035" max="12044" width="9.7109375" style="110" customWidth="1"/>
    <col min="12045" max="12288" width="9.140625" style="110"/>
    <col min="12289" max="12289" width="5.7109375" style="110" customWidth="1"/>
    <col min="12290" max="12290" width="7.7109375" style="110" customWidth="1"/>
    <col min="12291" max="12300" width="9.7109375" style="110" customWidth="1"/>
    <col min="12301" max="12544" width="9.140625" style="110"/>
    <col min="12545" max="12545" width="5.7109375" style="110" customWidth="1"/>
    <col min="12546" max="12546" width="7.7109375" style="110" customWidth="1"/>
    <col min="12547" max="12556" width="9.7109375" style="110" customWidth="1"/>
    <col min="12557" max="12800" width="9.140625" style="110"/>
    <col min="12801" max="12801" width="5.7109375" style="110" customWidth="1"/>
    <col min="12802" max="12802" width="7.7109375" style="110" customWidth="1"/>
    <col min="12803" max="12812" width="9.7109375" style="110" customWidth="1"/>
    <col min="12813" max="13056" width="9.140625" style="110"/>
    <col min="13057" max="13057" width="5.7109375" style="110" customWidth="1"/>
    <col min="13058" max="13058" width="7.7109375" style="110" customWidth="1"/>
    <col min="13059" max="13068" width="9.7109375" style="110" customWidth="1"/>
    <col min="13069" max="13312" width="9.140625" style="110"/>
    <col min="13313" max="13313" width="5.7109375" style="110" customWidth="1"/>
    <col min="13314" max="13314" width="7.7109375" style="110" customWidth="1"/>
    <col min="13315" max="13324" width="9.7109375" style="110" customWidth="1"/>
    <col min="13325" max="13568" width="9.140625" style="110"/>
    <col min="13569" max="13569" width="5.7109375" style="110" customWidth="1"/>
    <col min="13570" max="13570" width="7.7109375" style="110" customWidth="1"/>
    <col min="13571" max="13580" width="9.7109375" style="110" customWidth="1"/>
    <col min="13581" max="13824" width="9.140625" style="110"/>
    <col min="13825" max="13825" width="5.7109375" style="110" customWidth="1"/>
    <col min="13826" max="13826" width="7.7109375" style="110" customWidth="1"/>
    <col min="13827" max="13836" width="9.7109375" style="110" customWidth="1"/>
    <col min="13837" max="14080" width="9.140625" style="110"/>
    <col min="14081" max="14081" width="5.7109375" style="110" customWidth="1"/>
    <col min="14082" max="14082" width="7.7109375" style="110" customWidth="1"/>
    <col min="14083" max="14092" width="9.7109375" style="110" customWidth="1"/>
    <col min="14093" max="14336" width="9.140625" style="110"/>
    <col min="14337" max="14337" width="5.7109375" style="110" customWidth="1"/>
    <col min="14338" max="14338" width="7.7109375" style="110" customWidth="1"/>
    <col min="14339" max="14348" width="9.7109375" style="110" customWidth="1"/>
    <col min="14349" max="14592" width="9.140625" style="110"/>
    <col min="14593" max="14593" width="5.7109375" style="110" customWidth="1"/>
    <col min="14594" max="14594" width="7.7109375" style="110" customWidth="1"/>
    <col min="14595" max="14604" width="9.7109375" style="110" customWidth="1"/>
    <col min="14605" max="14848" width="9.140625" style="110"/>
    <col min="14849" max="14849" width="5.7109375" style="110" customWidth="1"/>
    <col min="14850" max="14850" width="7.7109375" style="110" customWidth="1"/>
    <col min="14851" max="14860" width="9.7109375" style="110" customWidth="1"/>
    <col min="14861" max="15104" width="9.140625" style="110"/>
    <col min="15105" max="15105" width="5.7109375" style="110" customWidth="1"/>
    <col min="15106" max="15106" width="7.7109375" style="110" customWidth="1"/>
    <col min="15107" max="15116" width="9.7109375" style="110" customWidth="1"/>
    <col min="15117" max="15360" width="9.140625" style="110"/>
    <col min="15361" max="15361" width="5.7109375" style="110" customWidth="1"/>
    <col min="15362" max="15362" width="7.7109375" style="110" customWidth="1"/>
    <col min="15363" max="15372" width="9.7109375" style="110" customWidth="1"/>
    <col min="15373" max="15616" width="9.140625" style="110"/>
    <col min="15617" max="15617" width="5.7109375" style="110" customWidth="1"/>
    <col min="15618" max="15618" width="7.7109375" style="110" customWidth="1"/>
    <col min="15619" max="15628" width="9.7109375" style="110" customWidth="1"/>
    <col min="15629" max="15872" width="9.140625" style="110"/>
    <col min="15873" max="15873" width="5.7109375" style="110" customWidth="1"/>
    <col min="15874" max="15874" width="7.7109375" style="110" customWidth="1"/>
    <col min="15875" max="15884" width="9.7109375" style="110" customWidth="1"/>
    <col min="15885" max="16128" width="9.140625" style="110"/>
    <col min="16129" max="16129" width="5.7109375" style="110" customWidth="1"/>
    <col min="16130" max="16130" width="7.7109375" style="110" customWidth="1"/>
    <col min="16131" max="16140" width="9.7109375" style="110" customWidth="1"/>
    <col min="16141" max="16384" width="9.140625" style="110"/>
  </cols>
  <sheetData>
    <row r="1" spans="2:15" s="109" customFormat="1" ht="12" customHeight="1">
      <c r="B1" s="108" t="s">
        <v>245</v>
      </c>
      <c r="E1" s="110"/>
      <c r="G1" s="111"/>
      <c r="J1" s="110"/>
      <c r="K1" s="112"/>
      <c r="L1" s="113" t="s">
        <v>245</v>
      </c>
      <c r="O1" s="694" t="s">
        <v>802</v>
      </c>
    </row>
    <row r="2" spans="2:15" s="109" customFormat="1" ht="21" customHeight="1">
      <c r="B2" s="114" t="s">
        <v>800</v>
      </c>
      <c r="C2" s="114"/>
      <c r="D2" s="114"/>
      <c r="E2" s="114"/>
      <c r="F2" s="114"/>
      <c r="G2" s="114"/>
      <c r="H2" s="114"/>
      <c r="I2" s="114"/>
      <c r="J2" s="115"/>
      <c r="K2" s="116"/>
      <c r="L2" s="116"/>
    </row>
    <row r="3" spans="2:15" s="109" customFormat="1" ht="21.95" customHeight="1">
      <c r="B3" s="117" t="s">
        <v>266</v>
      </c>
      <c r="C3" s="118"/>
      <c r="D3" s="118"/>
      <c r="E3" s="118"/>
      <c r="F3" s="118"/>
      <c r="G3" s="118"/>
      <c r="H3" s="118"/>
      <c r="I3" s="118"/>
      <c r="J3" s="119"/>
      <c r="K3" s="120"/>
      <c r="L3" s="120"/>
    </row>
    <row r="4" spans="2:15" s="109" customFormat="1" ht="13.5">
      <c r="B4" s="121" t="s">
        <v>246</v>
      </c>
      <c r="C4" s="122"/>
      <c r="D4" s="122"/>
      <c r="E4" s="122"/>
      <c r="F4" s="122"/>
      <c r="G4" s="122"/>
      <c r="H4" s="122"/>
      <c r="I4" s="122"/>
      <c r="J4" s="115"/>
      <c r="K4" s="116"/>
      <c r="L4" s="116"/>
    </row>
    <row r="5" spans="2:15" s="109" customFormat="1" ht="11.25" customHeight="1">
      <c r="B5" s="121" t="s">
        <v>267</v>
      </c>
      <c r="C5" s="121"/>
      <c r="D5" s="122"/>
      <c r="E5" s="122"/>
      <c r="F5" s="122"/>
      <c r="G5" s="122"/>
      <c r="H5" s="122"/>
      <c r="I5" s="122"/>
      <c r="J5" s="122"/>
      <c r="K5" s="116"/>
      <c r="L5" s="116"/>
    </row>
    <row r="6" spans="2:15" s="123" customFormat="1" ht="3.75" customHeight="1"/>
    <row r="7" spans="2:15" s="127" customFormat="1" ht="15.75">
      <c r="B7" s="124" t="s">
        <v>247</v>
      </c>
      <c r="C7" s="125"/>
      <c r="D7" s="125"/>
      <c r="E7" s="125"/>
      <c r="F7" s="125"/>
      <c r="G7" s="125"/>
      <c r="H7" s="125"/>
      <c r="I7" s="125"/>
      <c r="J7" s="126" t="s">
        <v>248</v>
      </c>
      <c r="K7" s="126" t="s">
        <v>249</v>
      </c>
      <c r="L7" s="126" t="s">
        <v>250</v>
      </c>
    </row>
    <row r="8" spans="2:15" s="127" customFormat="1">
      <c r="B8" s="128" t="s">
        <v>251</v>
      </c>
      <c r="C8" s="129" t="s">
        <v>252</v>
      </c>
      <c r="D8" s="129" t="s">
        <v>253</v>
      </c>
      <c r="E8" s="129" t="s">
        <v>254</v>
      </c>
      <c r="F8" s="129" t="s">
        <v>255</v>
      </c>
      <c r="G8" s="129" t="s">
        <v>256</v>
      </c>
      <c r="H8" s="129" t="s">
        <v>257</v>
      </c>
      <c r="I8" s="129" t="s">
        <v>258</v>
      </c>
      <c r="J8" s="130" t="s">
        <v>259</v>
      </c>
      <c r="K8" s="131" t="s">
        <v>260</v>
      </c>
      <c r="L8" s="131" t="s">
        <v>261</v>
      </c>
    </row>
    <row r="9" spans="2:15" s="138" customFormat="1">
      <c r="B9" s="132" t="s">
        <v>262</v>
      </c>
      <c r="C9" s="133">
        <v>8.1707494549999993</v>
      </c>
      <c r="D9" s="134">
        <v>10.738373236249998</v>
      </c>
      <c r="E9" s="133">
        <v>13.51825391675</v>
      </c>
      <c r="F9" s="134">
        <v>15.001769879249998</v>
      </c>
      <c r="G9" s="133">
        <v>16.25979141545</v>
      </c>
      <c r="H9" s="134">
        <v>17.375395419249998</v>
      </c>
      <c r="I9" s="133">
        <v>17.838252399549997</v>
      </c>
      <c r="J9" s="135">
        <v>18.874887707499994</v>
      </c>
      <c r="K9" s="136">
        <v>18.874887707499994</v>
      </c>
      <c r="L9" s="137">
        <v>18.874887707499994</v>
      </c>
    </row>
    <row r="10" spans="2:15">
      <c r="B10" s="128">
        <v>1</v>
      </c>
      <c r="C10" s="136">
        <v>8.1821611162499988</v>
      </c>
      <c r="D10" s="139">
        <v>10.752523696199999</v>
      </c>
      <c r="E10" s="136">
        <v>13.529665577999999</v>
      </c>
      <c r="F10" s="139">
        <v>15.013181540499998</v>
      </c>
      <c r="G10" s="136">
        <v>16.271203076699997</v>
      </c>
      <c r="H10" s="139">
        <v>17.386807080499995</v>
      </c>
      <c r="I10" s="136">
        <v>17.849664060799999</v>
      </c>
      <c r="J10" s="135">
        <v>18.882191170700001</v>
      </c>
      <c r="K10" s="136">
        <v>18.882191170700001</v>
      </c>
      <c r="L10" s="137">
        <v>18.882191170700001</v>
      </c>
    </row>
    <row r="11" spans="2:15">
      <c r="B11" s="140">
        <v>2</v>
      </c>
      <c r="C11" s="141">
        <v>8.283953134599999</v>
      </c>
      <c r="D11" s="139">
        <v>11.737578295299999</v>
      </c>
      <c r="E11" s="141">
        <v>15.250544094499999</v>
      </c>
      <c r="F11" s="139">
        <v>16.591642524599997</v>
      </c>
      <c r="G11" s="141">
        <v>18.431202318099995</v>
      </c>
      <c r="H11" s="139">
        <v>19.167026235499996</v>
      </c>
      <c r="I11" s="141">
        <v>19.926586408299997</v>
      </c>
      <c r="J11" s="142">
        <v>21.054058539799996</v>
      </c>
      <c r="K11" s="141">
        <v>21.054058539799996</v>
      </c>
      <c r="L11" s="143">
        <v>21.054058539799996</v>
      </c>
    </row>
    <row r="12" spans="2:15">
      <c r="B12" s="140">
        <v>3</v>
      </c>
      <c r="C12" s="141">
        <v>9.3402164999000004</v>
      </c>
      <c r="D12" s="139">
        <v>12.437797829599997</v>
      </c>
      <c r="E12" s="141">
        <v>16.876477589399997</v>
      </c>
      <c r="F12" s="139">
        <v>18.407466062699999</v>
      </c>
      <c r="G12" s="141">
        <v>20.413179643999992</v>
      </c>
      <c r="H12" s="139">
        <v>21.065926667499998</v>
      </c>
      <c r="I12" s="141">
        <v>21.789882457199994</v>
      </c>
      <c r="J12" s="142">
        <v>23.024167737999992</v>
      </c>
      <c r="K12" s="141">
        <v>23.024167737999992</v>
      </c>
      <c r="L12" s="143">
        <v>23.024167737999992</v>
      </c>
    </row>
    <row r="13" spans="2:15">
      <c r="B13" s="140">
        <v>4</v>
      </c>
      <c r="C13" s="141">
        <v>10.040436034200001</v>
      </c>
      <c r="D13" s="139">
        <v>13.019336086899997</v>
      </c>
      <c r="E13" s="141">
        <v>18.312521041099995</v>
      </c>
      <c r="F13" s="139">
        <v>20.152080834599996</v>
      </c>
      <c r="G13" s="141">
        <v>22.300211948299996</v>
      </c>
      <c r="H13" s="139">
        <v>22.929222716399998</v>
      </c>
      <c r="I13" s="141">
        <v>23.831200421599991</v>
      </c>
      <c r="J13" s="142">
        <v>25.136694468599998</v>
      </c>
      <c r="K13" s="141">
        <v>25.136694468599998</v>
      </c>
      <c r="L13" s="143">
        <v>25.136694468599998</v>
      </c>
    </row>
    <row r="14" spans="2:15">
      <c r="B14" s="144">
        <v>5</v>
      </c>
      <c r="C14" s="141">
        <v>10.159117311199999</v>
      </c>
      <c r="D14" s="139">
        <v>13.589006216499996</v>
      </c>
      <c r="E14" s="141">
        <v>19.997795174499998</v>
      </c>
      <c r="F14" s="139">
        <v>22.0153768835</v>
      </c>
      <c r="G14" s="141">
        <v>24.175376124899998</v>
      </c>
      <c r="H14" s="139">
        <v>24.863727531499993</v>
      </c>
      <c r="I14" s="141">
        <v>25.741968981299998</v>
      </c>
      <c r="J14" s="145">
        <v>27.593396902499993</v>
      </c>
      <c r="K14" s="146">
        <v>27.593396902499993</v>
      </c>
      <c r="L14" s="147">
        <v>27.593396902499993</v>
      </c>
    </row>
    <row r="15" spans="2:15">
      <c r="B15" s="140">
        <v>6</v>
      </c>
      <c r="C15" s="136">
        <v>11.167908165699997</v>
      </c>
      <c r="D15" s="148">
        <v>14.348566389299998</v>
      </c>
      <c r="E15" s="136">
        <v>21.671201180200001</v>
      </c>
      <c r="F15" s="148">
        <v>23.783727910799996</v>
      </c>
      <c r="G15" s="136">
        <v>26.157353450799992</v>
      </c>
      <c r="H15" s="148">
        <v>26.596474175699996</v>
      </c>
      <c r="I15" s="136">
        <v>27.735814434899996</v>
      </c>
      <c r="J15" s="142">
        <v>29.670319249999995</v>
      </c>
      <c r="K15" s="141">
        <v>29.670319249999995</v>
      </c>
      <c r="L15" s="143">
        <v>29.670319249999995</v>
      </c>
    </row>
    <row r="16" spans="2:15">
      <c r="B16" s="140">
        <v>7</v>
      </c>
      <c r="C16" s="141">
        <v>11.666369529099999</v>
      </c>
      <c r="D16" s="139">
        <v>15.072522178999996</v>
      </c>
      <c r="E16" s="141">
        <v>23.154717142699997</v>
      </c>
      <c r="F16" s="139">
        <v>25.516474554999995</v>
      </c>
      <c r="G16" s="141">
        <v>28.044385755099992</v>
      </c>
      <c r="H16" s="139">
        <v>28.637792140099993</v>
      </c>
      <c r="I16" s="141">
        <v>29.599110483799997</v>
      </c>
      <c r="J16" s="142">
        <v>31.509879043499996</v>
      </c>
      <c r="K16" s="141">
        <v>31.509879043499996</v>
      </c>
      <c r="L16" s="143">
        <v>31.509879043499996</v>
      </c>
    </row>
    <row r="17" spans="2:12">
      <c r="B17" s="140">
        <v>8</v>
      </c>
      <c r="C17" s="141">
        <v>11.927468338500001</v>
      </c>
      <c r="D17" s="139">
        <v>15.808346096399998</v>
      </c>
      <c r="E17" s="141">
        <v>24.6263649775</v>
      </c>
      <c r="F17" s="139">
        <v>27.178012432999992</v>
      </c>
      <c r="G17" s="141">
        <v>29.943286187099996</v>
      </c>
      <c r="H17" s="139">
        <v>30.667241976799989</v>
      </c>
      <c r="I17" s="141">
        <v>31.533615298899992</v>
      </c>
      <c r="J17" s="142">
        <v>33.183285049199995</v>
      </c>
      <c r="K17" s="141">
        <v>33.183285049199995</v>
      </c>
      <c r="L17" s="143">
        <v>33.183285049199995</v>
      </c>
    </row>
    <row r="18" spans="2:12">
      <c r="B18" s="140">
        <v>9</v>
      </c>
      <c r="C18" s="141">
        <v>12.046149615499999</v>
      </c>
      <c r="D18" s="139">
        <v>16.401752481399999</v>
      </c>
      <c r="E18" s="141">
        <v>26.038672173799995</v>
      </c>
      <c r="F18" s="139">
        <v>28.910759077199991</v>
      </c>
      <c r="G18" s="141">
        <v>31.818450363699991</v>
      </c>
      <c r="H18" s="139">
        <v>32.637351174999992</v>
      </c>
      <c r="I18" s="141">
        <v>33.539328880199989</v>
      </c>
      <c r="J18" s="142">
        <v>35.450097439899992</v>
      </c>
      <c r="K18" s="141">
        <v>35.450097439899992</v>
      </c>
      <c r="L18" s="143">
        <v>35.450097439899992</v>
      </c>
    </row>
    <row r="19" spans="2:12">
      <c r="B19" s="140">
        <v>10</v>
      </c>
      <c r="C19" s="146">
        <v>12.058017743199997</v>
      </c>
      <c r="D19" s="149">
        <v>16.413620609099997</v>
      </c>
      <c r="E19" s="146">
        <v>27.249221199199997</v>
      </c>
      <c r="F19" s="149">
        <v>30.418011295099994</v>
      </c>
      <c r="G19" s="146">
        <v>33.669878284899994</v>
      </c>
      <c r="H19" s="149">
        <v>34.524383479299999</v>
      </c>
      <c r="I19" s="146">
        <v>35.568778716899999</v>
      </c>
      <c r="J19" s="142">
        <v>37.432074765799989</v>
      </c>
      <c r="K19" s="141">
        <v>37.432074765799989</v>
      </c>
      <c r="L19" s="143">
        <v>37.432074765799989</v>
      </c>
    </row>
    <row r="20" spans="2:12">
      <c r="B20" s="128">
        <v>11</v>
      </c>
      <c r="C20" s="136">
        <v>13.221094257799997</v>
      </c>
      <c r="D20" s="139">
        <v>18.015817848599998</v>
      </c>
      <c r="E20" s="141">
        <v>28.673396523199994</v>
      </c>
      <c r="F20" s="139">
        <v>32.115153556199992</v>
      </c>
      <c r="G20" s="141">
        <v>35.568778716899999</v>
      </c>
      <c r="H20" s="139">
        <v>36.589437699100003</v>
      </c>
      <c r="I20" s="141">
        <v>37.455811021199999</v>
      </c>
      <c r="J20" s="135">
        <v>39.71075528419999</v>
      </c>
      <c r="K20" s="136">
        <v>39.71075528419999</v>
      </c>
      <c r="L20" s="137">
        <v>39.71075528419999</v>
      </c>
    </row>
    <row r="21" spans="2:12">
      <c r="B21" s="140">
        <v>12</v>
      </c>
      <c r="C21" s="141">
        <v>13.731423748899998</v>
      </c>
      <c r="D21" s="139">
        <v>18.727905510599999</v>
      </c>
      <c r="E21" s="141">
        <v>30.204384996499993</v>
      </c>
      <c r="F21" s="139">
        <v>33.563065135599999</v>
      </c>
      <c r="G21" s="141">
        <v>37.26592097799999</v>
      </c>
      <c r="H21" s="139">
        <v>38.618887535799992</v>
      </c>
      <c r="I21" s="141">
        <v>39.497128985599993</v>
      </c>
      <c r="J21" s="142">
        <v>41.372293162199995</v>
      </c>
      <c r="K21" s="141">
        <v>41.372293162199995</v>
      </c>
      <c r="L21" s="143">
        <v>41.372293162199995</v>
      </c>
    </row>
    <row r="22" spans="2:12">
      <c r="B22" s="140">
        <v>13</v>
      </c>
      <c r="C22" s="141">
        <v>13.945050047499997</v>
      </c>
      <c r="D22" s="139">
        <v>19.475597555699999</v>
      </c>
      <c r="E22" s="141">
        <v>31.664164703599994</v>
      </c>
      <c r="F22" s="139">
        <v>35.082185481199993</v>
      </c>
      <c r="G22" s="141">
        <v>38.785041323599998</v>
      </c>
      <c r="H22" s="139">
        <v>40.636469244799997</v>
      </c>
      <c r="I22" s="141">
        <v>41.372293162199995</v>
      </c>
      <c r="J22" s="142">
        <v>43.366138615799997</v>
      </c>
      <c r="K22" s="141">
        <v>43.366138615799997</v>
      </c>
      <c r="L22" s="143">
        <v>43.366138615799997</v>
      </c>
    </row>
    <row r="23" spans="2:12">
      <c r="B23" s="140">
        <v>14</v>
      </c>
      <c r="C23" s="141">
        <v>14.526588304799999</v>
      </c>
      <c r="D23" s="139">
        <v>20.1876852177</v>
      </c>
      <c r="E23" s="141">
        <v>33.278230070799992</v>
      </c>
      <c r="F23" s="139">
        <v>36.589437699100003</v>
      </c>
      <c r="G23" s="141">
        <v>40.304161669199992</v>
      </c>
      <c r="H23" s="139">
        <v>42.392952144399992</v>
      </c>
      <c r="I23" s="141">
        <v>43.401742998899991</v>
      </c>
      <c r="J23" s="142">
        <v>45.466797218699995</v>
      </c>
      <c r="K23" s="141">
        <v>45.466797218699995</v>
      </c>
      <c r="L23" s="143">
        <v>45.466797218699995</v>
      </c>
    </row>
    <row r="24" spans="2:12">
      <c r="B24" s="144">
        <v>15</v>
      </c>
      <c r="C24" s="141">
        <v>14.835159624999998</v>
      </c>
      <c r="D24" s="139">
        <v>20.923509135099998</v>
      </c>
      <c r="E24" s="141">
        <v>34.417570329999997</v>
      </c>
      <c r="F24" s="139">
        <v>38.072953661599996</v>
      </c>
      <c r="G24" s="141">
        <v>41.787677631699992</v>
      </c>
      <c r="H24" s="139">
        <v>43.781523085299987</v>
      </c>
      <c r="I24" s="141">
        <v>45.063280876899988</v>
      </c>
      <c r="J24" s="145">
        <v>47.1639394798</v>
      </c>
      <c r="K24" s="146">
        <v>47.1639394798</v>
      </c>
      <c r="L24" s="147">
        <v>47.1639394798</v>
      </c>
    </row>
    <row r="25" spans="2:12">
      <c r="B25" s="140">
        <v>16</v>
      </c>
      <c r="C25" s="136">
        <v>15.262412222199996</v>
      </c>
      <c r="D25" s="148">
        <v>21.6355967971</v>
      </c>
      <c r="E25" s="136">
        <v>36.055371952599991</v>
      </c>
      <c r="F25" s="148">
        <v>39.497128985599993</v>
      </c>
      <c r="G25" s="136">
        <v>43.16438044489999</v>
      </c>
      <c r="H25" s="148">
        <v>44.93273147219999</v>
      </c>
      <c r="I25" s="136">
        <v>46.178884880699989</v>
      </c>
      <c r="J25" s="142">
        <v>48.374488505199992</v>
      </c>
      <c r="K25" s="141">
        <v>48.374488505199992</v>
      </c>
      <c r="L25" s="143">
        <v>48.374488505199992</v>
      </c>
    </row>
    <row r="26" spans="2:12">
      <c r="B26" s="140">
        <v>17</v>
      </c>
      <c r="C26" s="141">
        <v>15.915159245699998</v>
      </c>
      <c r="D26" s="139">
        <v>22.3595525868</v>
      </c>
      <c r="E26" s="141">
        <v>37.123503445600001</v>
      </c>
      <c r="F26" s="139">
        <v>40.731414266399987</v>
      </c>
      <c r="G26" s="141">
        <v>44.137566916299981</v>
      </c>
      <c r="H26" s="139">
        <v>45.941522326699996</v>
      </c>
      <c r="I26" s="141">
        <v>47.211411990599991</v>
      </c>
      <c r="J26" s="142">
        <v>49.442619998199987</v>
      </c>
      <c r="K26" s="141">
        <v>49.442619998199987</v>
      </c>
      <c r="L26" s="143">
        <v>49.442619998199987</v>
      </c>
    </row>
    <row r="27" spans="2:12">
      <c r="B27" s="140">
        <v>18</v>
      </c>
      <c r="C27" s="141">
        <v>16.437356864499996</v>
      </c>
      <c r="D27" s="139">
        <v>23.071640248799998</v>
      </c>
      <c r="E27" s="141">
        <v>38.215371193999999</v>
      </c>
      <c r="F27" s="139">
        <v>41.609655716199995</v>
      </c>
      <c r="G27" s="141">
        <v>45.158225898499978</v>
      </c>
      <c r="H27" s="139">
        <v>46.950313181199995</v>
      </c>
      <c r="I27" s="141">
        <v>48.469433526799989</v>
      </c>
      <c r="J27" s="142">
        <v>50.653169023599993</v>
      </c>
      <c r="K27" s="141">
        <v>50.653169023599993</v>
      </c>
      <c r="L27" s="143">
        <v>50.653169023599993</v>
      </c>
    </row>
    <row r="28" spans="2:12">
      <c r="B28" s="140">
        <v>19</v>
      </c>
      <c r="C28" s="141">
        <v>16.805268823199999</v>
      </c>
      <c r="D28" s="139">
        <v>23.688782889199995</v>
      </c>
      <c r="E28" s="141">
        <v>39.105480771499998</v>
      </c>
      <c r="F28" s="139">
        <v>42.4641609106</v>
      </c>
      <c r="G28" s="141">
        <v>46.167016752999992</v>
      </c>
      <c r="H28" s="139">
        <v>47.982840291099997</v>
      </c>
      <c r="I28" s="141">
        <v>49.751191318399989</v>
      </c>
      <c r="J28" s="142">
        <v>52.302838773899985</v>
      </c>
      <c r="K28" s="141">
        <v>52.302838773899985</v>
      </c>
      <c r="L28" s="143">
        <v>52.302838773899985</v>
      </c>
    </row>
    <row r="29" spans="2:12">
      <c r="B29" s="140">
        <v>20</v>
      </c>
      <c r="C29" s="146">
        <v>16.923950100199995</v>
      </c>
      <c r="D29" s="149">
        <v>24.210980507999992</v>
      </c>
      <c r="E29" s="146">
        <v>40.126139753699995</v>
      </c>
      <c r="F29" s="149">
        <v>43.532292403599989</v>
      </c>
      <c r="G29" s="146">
        <v>47.1639394798</v>
      </c>
      <c r="H29" s="149">
        <v>49.122180550299987</v>
      </c>
      <c r="I29" s="146">
        <v>50.866795322199998</v>
      </c>
      <c r="J29" s="142">
        <v>53.382838394599993</v>
      </c>
      <c r="K29" s="141">
        <v>53.382838394599993</v>
      </c>
      <c r="L29" s="143">
        <v>53.382838394599993</v>
      </c>
    </row>
    <row r="30" spans="2:12">
      <c r="B30" s="128">
        <v>21</v>
      </c>
      <c r="C30" s="141">
        <v>17.671642145300002</v>
      </c>
      <c r="D30" s="139">
        <v>24.934936297700002</v>
      </c>
      <c r="E30" s="141">
        <v>40.968776820399995</v>
      </c>
      <c r="F30" s="139">
        <v>44.600423896599992</v>
      </c>
      <c r="G30" s="141">
        <v>48.148994078899989</v>
      </c>
      <c r="H30" s="139">
        <v>50.095367021699992</v>
      </c>
      <c r="I30" s="141">
        <v>52.231630007699991</v>
      </c>
      <c r="J30" s="135">
        <v>54.581519292299994</v>
      </c>
      <c r="K30" s="136">
        <v>54.581519292299994</v>
      </c>
      <c r="L30" s="137">
        <v>54.581519292299994</v>
      </c>
    </row>
    <row r="31" spans="2:12">
      <c r="B31" s="140">
        <v>22</v>
      </c>
      <c r="C31" s="141">
        <v>18.181971636399997</v>
      </c>
      <c r="D31" s="139">
        <v>25.492738299599996</v>
      </c>
      <c r="E31" s="141">
        <v>41.965699547199989</v>
      </c>
      <c r="F31" s="139">
        <v>45.621082878799996</v>
      </c>
      <c r="G31" s="141">
        <v>49.157784933399988</v>
      </c>
      <c r="H31" s="139">
        <v>51.258443536299986</v>
      </c>
      <c r="I31" s="141">
        <v>53.394706522299998</v>
      </c>
      <c r="J31" s="142">
        <v>55.827672700799987</v>
      </c>
      <c r="K31" s="141">
        <v>55.827672700799987</v>
      </c>
      <c r="L31" s="143">
        <v>55.827672700799987</v>
      </c>
    </row>
    <row r="32" spans="2:12">
      <c r="B32" s="140">
        <v>23</v>
      </c>
      <c r="C32" s="141">
        <v>18.5617517228</v>
      </c>
      <c r="D32" s="139">
        <v>26.014935918399996</v>
      </c>
      <c r="E32" s="141">
        <v>42.998226657099991</v>
      </c>
      <c r="F32" s="139">
        <v>46.748555010299995</v>
      </c>
      <c r="G32" s="141">
        <v>50.273388937199996</v>
      </c>
      <c r="H32" s="139">
        <v>52.350311284699991</v>
      </c>
      <c r="I32" s="141">
        <v>54.652728058499989</v>
      </c>
      <c r="J32" s="142">
        <v>57.358661174099993</v>
      </c>
      <c r="K32" s="141">
        <v>57.358661174099993</v>
      </c>
      <c r="L32" s="143">
        <v>57.358661174099993</v>
      </c>
    </row>
    <row r="33" spans="2:12">
      <c r="B33" s="140">
        <v>24</v>
      </c>
      <c r="C33" s="141">
        <v>18.977136192299994</v>
      </c>
      <c r="D33" s="139">
        <v>26.477792898699995</v>
      </c>
      <c r="E33" s="141">
        <v>44.09009440549999</v>
      </c>
      <c r="F33" s="139">
        <v>47.947235907999989</v>
      </c>
      <c r="G33" s="141">
        <v>51.638223622699989</v>
      </c>
      <c r="H33" s="139">
        <v>53.501519671599993</v>
      </c>
      <c r="I33" s="141">
        <v>55.768332062299997</v>
      </c>
      <c r="J33" s="142">
        <v>58.414924539399991</v>
      </c>
      <c r="K33" s="141">
        <v>58.414924539399991</v>
      </c>
      <c r="L33" s="143">
        <v>58.414924539399991</v>
      </c>
    </row>
    <row r="34" spans="2:12">
      <c r="B34" s="144">
        <v>25</v>
      </c>
      <c r="C34" s="141">
        <v>19.2857075125</v>
      </c>
      <c r="D34" s="139">
        <v>26.845704857399994</v>
      </c>
      <c r="E34" s="141">
        <v>45.253170920099997</v>
      </c>
      <c r="F34" s="139">
        <v>48.896686123999999</v>
      </c>
      <c r="G34" s="141">
        <v>53.026794563599992</v>
      </c>
      <c r="H34" s="139">
        <v>54.795145590899992</v>
      </c>
      <c r="I34" s="141">
        <v>56.907672321499987</v>
      </c>
      <c r="J34" s="145">
        <v>60.218879949799991</v>
      </c>
      <c r="K34" s="146">
        <v>60.218879949799991</v>
      </c>
      <c r="L34" s="147">
        <v>60.218879949799991</v>
      </c>
    </row>
    <row r="35" spans="2:12">
      <c r="B35" s="140">
        <v>26</v>
      </c>
      <c r="C35" s="136">
        <v>19.831641386699999</v>
      </c>
      <c r="D35" s="148">
        <v>27.664605668699995</v>
      </c>
      <c r="E35" s="136">
        <v>46.487456200899992</v>
      </c>
      <c r="F35" s="148">
        <v>50.130971404799986</v>
      </c>
      <c r="G35" s="136">
        <v>54.403497376799997</v>
      </c>
      <c r="H35" s="148">
        <v>56.195584659499985</v>
      </c>
      <c r="I35" s="136">
        <v>58.09448509149999</v>
      </c>
      <c r="J35" s="142">
        <v>61.144593910399998</v>
      </c>
      <c r="K35" s="141">
        <v>61.144593910399998</v>
      </c>
      <c r="L35" s="143">
        <v>61.144593910399998</v>
      </c>
    </row>
    <row r="36" spans="2:12">
      <c r="B36" s="140">
        <v>27</v>
      </c>
      <c r="C36" s="141">
        <v>20.235157728499999</v>
      </c>
      <c r="D36" s="139">
        <v>28.163067032099995</v>
      </c>
      <c r="E36" s="141">
        <v>47.638664587799994</v>
      </c>
      <c r="F36" s="139">
        <v>51.567014856499995</v>
      </c>
      <c r="G36" s="141">
        <v>55.910749594699986</v>
      </c>
      <c r="H36" s="139">
        <v>57.418001812599989</v>
      </c>
      <c r="I36" s="141">
        <v>59.198220967599994</v>
      </c>
      <c r="J36" s="142">
        <v>62.841736171499996</v>
      </c>
      <c r="K36" s="141">
        <v>62.841736171499996</v>
      </c>
      <c r="L36" s="143">
        <v>62.841736171499996</v>
      </c>
    </row>
    <row r="37" spans="2:12">
      <c r="B37" s="140">
        <v>28</v>
      </c>
      <c r="C37" s="141">
        <v>20.733619091899996</v>
      </c>
      <c r="D37" s="139">
        <v>28.768341544799988</v>
      </c>
      <c r="E37" s="141">
        <v>48.884817996299994</v>
      </c>
      <c r="F37" s="139">
        <v>53.026794563599992</v>
      </c>
      <c r="G37" s="141">
        <v>57.026353598499995</v>
      </c>
      <c r="H37" s="139">
        <v>58.533605816399984</v>
      </c>
      <c r="I37" s="141">
        <v>60.432506248399989</v>
      </c>
      <c r="J37" s="142">
        <v>63.933603919899987</v>
      </c>
      <c r="K37" s="141">
        <v>63.933603919899987</v>
      </c>
      <c r="L37" s="143">
        <v>63.933603919899987</v>
      </c>
    </row>
    <row r="38" spans="2:12">
      <c r="B38" s="140">
        <v>29</v>
      </c>
      <c r="C38" s="141">
        <v>21.113399178299993</v>
      </c>
      <c r="D38" s="139">
        <v>29.266802908199992</v>
      </c>
      <c r="E38" s="141">
        <v>50.154707660199989</v>
      </c>
      <c r="F38" s="139">
        <v>54.142398567399987</v>
      </c>
      <c r="G38" s="141">
        <v>58.272507006999994</v>
      </c>
      <c r="H38" s="139">
        <v>59.839099863399987</v>
      </c>
      <c r="I38" s="141">
        <v>61.749868423099997</v>
      </c>
      <c r="J38" s="142">
        <v>65.310306733099992</v>
      </c>
      <c r="K38" s="141">
        <v>65.310306733099992</v>
      </c>
      <c r="L38" s="143">
        <v>65.310306733099992</v>
      </c>
    </row>
    <row r="39" spans="2:12">
      <c r="B39" s="140">
        <v>30</v>
      </c>
      <c r="C39" s="146">
        <v>21.149003561400001</v>
      </c>
      <c r="D39" s="149">
        <v>29.492297334499995</v>
      </c>
      <c r="E39" s="146">
        <v>51.139762259299999</v>
      </c>
      <c r="F39" s="149">
        <v>55.400420103599991</v>
      </c>
      <c r="G39" s="146">
        <v>59.411847266199992</v>
      </c>
      <c r="H39" s="149">
        <v>60.990308250299989</v>
      </c>
      <c r="I39" s="146">
        <v>62.129648509499987</v>
      </c>
      <c r="J39" s="142">
        <v>66.888767717199997</v>
      </c>
      <c r="K39" s="141">
        <v>66.888767717199997</v>
      </c>
      <c r="L39" s="143">
        <v>66.888767717199997</v>
      </c>
    </row>
    <row r="40" spans="2:12">
      <c r="B40" s="128">
        <v>31</v>
      </c>
      <c r="C40" s="141">
        <v>21.908563734199998</v>
      </c>
      <c r="D40" s="139">
        <v>30.334934401199995</v>
      </c>
      <c r="E40" s="141">
        <v>52.231630007699991</v>
      </c>
      <c r="F40" s="139">
        <v>56.658441639799996</v>
      </c>
      <c r="G40" s="141">
        <v>60.658000674699991</v>
      </c>
      <c r="H40" s="139">
        <v>62.248329786499994</v>
      </c>
      <c r="I40" s="141">
        <v>64.265911495499992</v>
      </c>
      <c r="J40" s="135">
        <v>68.265470530399995</v>
      </c>
      <c r="K40" s="136">
        <v>68.265470530399995</v>
      </c>
      <c r="L40" s="137">
        <v>68.265470530399995</v>
      </c>
    </row>
    <row r="41" spans="2:12">
      <c r="B41" s="140">
        <v>32</v>
      </c>
      <c r="C41" s="141">
        <v>22.537574502299993</v>
      </c>
      <c r="D41" s="139">
        <v>31.047022063199996</v>
      </c>
      <c r="E41" s="141">
        <v>53.394706522299998</v>
      </c>
      <c r="F41" s="139">
        <v>57.928331303699991</v>
      </c>
      <c r="G41" s="141">
        <v>61.880417827799988</v>
      </c>
      <c r="H41" s="139">
        <v>63.458878811899993</v>
      </c>
      <c r="I41" s="141">
        <v>65.476460520899991</v>
      </c>
      <c r="J41" s="142">
        <v>69.820195259099989</v>
      </c>
      <c r="K41" s="141">
        <v>69.820195259099989</v>
      </c>
      <c r="L41" s="143">
        <v>69.820195259099989</v>
      </c>
    </row>
    <row r="42" spans="2:12">
      <c r="B42" s="140">
        <v>33</v>
      </c>
      <c r="C42" s="141">
        <v>23.047903993400002</v>
      </c>
      <c r="D42" s="139">
        <v>31.830318491399996</v>
      </c>
      <c r="E42" s="141">
        <v>54.403497376799997</v>
      </c>
      <c r="F42" s="139">
        <v>59.162616584499993</v>
      </c>
      <c r="G42" s="141">
        <v>63.138439363999993</v>
      </c>
      <c r="H42" s="139">
        <v>64.89492226359998</v>
      </c>
      <c r="I42" s="141">
        <v>66.971844611099996</v>
      </c>
      <c r="J42" s="142">
        <v>71.386788115499982</v>
      </c>
      <c r="K42" s="141">
        <v>71.386788115499982</v>
      </c>
      <c r="L42" s="143">
        <v>71.386788115499982</v>
      </c>
    </row>
    <row r="43" spans="2:12">
      <c r="B43" s="140">
        <v>34</v>
      </c>
      <c r="C43" s="141">
        <v>23.558233484500001</v>
      </c>
      <c r="D43" s="139">
        <v>32.32877985479999</v>
      </c>
      <c r="E43" s="141">
        <v>55.637782657599985</v>
      </c>
      <c r="F43" s="139">
        <v>60.396901865299988</v>
      </c>
      <c r="G43" s="141">
        <v>64.515142177199991</v>
      </c>
      <c r="H43" s="139">
        <v>66.271625076799992</v>
      </c>
      <c r="I43" s="141">
        <v>68.324811168899984</v>
      </c>
      <c r="J43" s="142">
        <v>73.048325993499986</v>
      </c>
      <c r="K43" s="141">
        <v>73.048325993499986</v>
      </c>
      <c r="L43" s="143">
        <v>73.048325993499986</v>
      </c>
    </row>
    <row r="44" spans="2:12">
      <c r="B44" s="144">
        <v>35</v>
      </c>
      <c r="C44" s="141">
        <v>24.3059255296</v>
      </c>
      <c r="D44" s="139">
        <v>32.922186239799991</v>
      </c>
      <c r="E44" s="141">
        <v>56.907672321499987</v>
      </c>
      <c r="F44" s="139">
        <v>61.690527784599979</v>
      </c>
      <c r="G44" s="141">
        <v>65.737559330299987</v>
      </c>
      <c r="H44" s="139">
        <v>67.660196017699988</v>
      </c>
      <c r="I44" s="141">
        <v>69.701513982099982</v>
      </c>
      <c r="J44" s="145">
        <v>74.484369445199988</v>
      </c>
      <c r="K44" s="146">
        <v>74.484369445199988</v>
      </c>
      <c r="L44" s="147">
        <v>74.484369445199988</v>
      </c>
    </row>
    <row r="45" spans="2:12">
      <c r="B45" s="140">
        <v>36</v>
      </c>
      <c r="C45" s="136">
        <v>24.875595659199995</v>
      </c>
      <c r="D45" s="148">
        <v>33.444383858599998</v>
      </c>
      <c r="E45" s="136">
        <v>58.118221346899993</v>
      </c>
      <c r="F45" s="148">
        <v>62.924813065399995</v>
      </c>
      <c r="G45" s="136">
        <v>67.031185249599972</v>
      </c>
      <c r="H45" s="148">
        <v>69.167448235599977</v>
      </c>
      <c r="I45" s="136">
        <v>71.054480539899984</v>
      </c>
      <c r="J45" s="142">
        <v>76.015357918499987</v>
      </c>
      <c r="K45" s="141">
        <v>76.015357918499987</v>
      </c>
      <c r="L45" s="143">
        <v>76.015357918499987</v>
      </c>
    </row>
    <row r="46" spans="2:12">
      <c r="B46" s="140">
        <v>37</v>
      </c>
      <c r="C46" s="141">
        <v>24.911200042299996</v>
      </c>
      <c r="D46" s="139">
        <v>34.405702202299992</v>
      </c>
      <c r="E46" s="141">
        <v>59.269429733799981</v>
      </c>
      <c r="F46" s="139">
        <v>64.218438984699986</v>
      </c>
      <c r="G46" s="141">
        <v>68.360415551999992</v>
      </c>
      <c r="H46" s="139">
        <v>70.722172964299986</v>
      </c>
      <c r="I46" s="141">
        <v>72.573600885499999</v>
      </c>
      <c r="J46" s="142">
        <v>77.415796987099995</v>
      </c>
      <c r="K46" s="141">
        <v>77.415796987099995</v>
      </c>
      <c r="L46" s="143">
        <v>77.415796987099995</v>
      </c>
    </row>
    <row r="47" spans="2:12">
      <c r="B47" s="140">
        <v>38</v>
      </c>
      <c r="C47" s="141">
        <v>25.302848256399997</v>
      </c>
      <c r="D47" s="139">
        <v>34.975372331899997</v>
      </c>
      <c r="E47" s="141">
        <v>60.301956843699998</v>
      </c>
      <c r="F47" s="139">
        <v>65.32217486079999</v>
      </c>
      <c r="G47" s="141">
        <v>69.665909598999988</v>
      </c>
      <c r="H47" s="139">
        <v>72.35997458689998</v>
      </c>
      <c r="I47" s="141">
        <v>73.950303698699997</v>
      </c>
      <c r="J47" s="142">
        <v>79.219752397499974</v>
      </c>
      <c r="K47" s="141">
        <v>79.219752397499974</v>
      </c>
      <c r="L47" s="143">
        <v>79.219752397499974</v>
      </c>
    </row>
    <row r="48" spans="2:12">
      <c r="B48" s="140">
        <v>39</v>
      </c>
      <c r="C48" s="141">
        <v>26.086144684599997</v>
      </c>
      <c r="D48" s="139">
        <v>35.568778716899999</v>
      </c>
      <c r="E48" s="141">
        <v>61.453165230599993</v>
      </c>
      <c r="F48" s="139">
        <v>66.568328269299997</v>
      </c>
      <c r="G48" s="141">
        <v>71.007008029099978</v>
      </c>
      <c r="H48" s="139">
        <v>73.867226804799984</v>
      </c>
      <c r="I48" s="141">
        <v>75.41008340579998</v>
      </c>
      <c r="J48" s="142">
        <v>80.798213381599993</v>
      </c>
      <c r="K48" s="141">
        <v>80.798213381599993</v>
      </c>
      <c r="L48" s="143">
        <v>80.798213381599993</v>
      </c>
    </row>
    <row r="49" spans="2:12">
      <c r="B49" s="140">
        <v>40</v>
      </c>
      <c r="C49" s="146">
        <v>26.347243493999997</v>
      </c>
      <c r="D49" s="149">
        <v>36.150316974199995</v>
      </c>
      <c r="E49" s="146">
        <v>62.545032978999991</v>
      </c>
      <c r="F49" s="149">
        <v>67.802613550099991</v>
      </c>
      <c r="G49" s="146">
        <v>72.288765820699979</v>
      </c>
      <c r="H49" s="149">
        <v>75.267665873399977</v>
      </c>
      <c r="I49" s="146">
        <v>76.929203751399967</v>
      </c>
      <c r="J49" s="142">
        <v>82.507223770399989</v>
      </c>
      <c r="K49" s="141">
        <v>82.507223770399989</v>
      </c>
      <c r="L49" s="143">
        <v>82.507223770399989</v>
      </c>
    </row>
    <row r="50" spans="2:12">
      <c r="B50" s="128">
        <v>41</v>
      </c>
      <c r="C50" s="141">
        <v>26.976254262099996</v>
      </c>
      <c r="D50" s="139">
        <v>36.874272763900002</v>
      </c>
      <c r="E50" s="141">
        <v>63.684373238199981</v>
      </c>
      <c r="F50" s="139">
        <v>69.119975724799986</v>
      </c>
      <c r="G50" s="141">
        <v>73.641732378499981</v>
      </c>
      <c r="H50" s="139">
        <v>76.490083026500002</v>
      </c>
      <c r="I50" s="141">
        <v>78.377115330799995</v>
      </c>
      <c r="J50" s="135">
        <v>84.239970414599995</v>
      </c>
      <c r="K50" s="136">
        <v>84.239970414599995</v>
      </c>
      <c r="L50" s="137">
        <v>84.239970414599995</v>
      </c>
    </row>
    <row r="51" spans="2:12">
      <c r="B51" s="140">
        <v>42</v>
      </c>
      <c r="C51" s="141">
        <v>27.379770603899999</v>
      </c>
      <c r="D51" s="139">
        <v>37.610096681299993</v>
      </c>
      <c r="E51" s="141">
        <v>64.91865851899999</v>
      </c>
      <c r="F51" s="139">
        <v>70.330524750199999</v>
      </c>
      <c r="G51" s="141">
        <v>75.125248340999988</v>
      </c>
      <c r="H51" s="139">
        <v>78.294038436899982</v>
      </c>
      <c r="I51" s="141">
        <v>80.003048825699977</v>
      </c>
      <c r="J51" s="142">
        <v>85.948980803399976</v>
      </c>
      <c r="K51" s="141">
        <v>85.948980803399976</v>
      </c>
      <c r="L51" s="143">
        <v>85.948980803399976</v>
      </c>
    </row>
    <row r="52" spans="2:12">
      <c r="B52" s="140">
        <v>43</v>
      </c>
      <c r="C52" s="141">
        <v>28.103726393599999</v>
      </c>
      <c r="D52" s="139">
        <v>38.322184343299995</v>
      </c>
      <c r="E52" s="141">
        <v>66.188548182899993</v>
      </c>
      <c r="F52" s="139">
        <v>71.588546286399989</v>
      </c>
      <c r="G52" s="141">
        <v>76.501951154199986</v>
      </c>
      <c r="H52" s="139">
        <v>79.552059973099986</v>
      </c>
      <c r="I52" s="141">
        <v>81.628982320599988</v>
      </c>
      <c r="J52" s="142">
        <v>87.669859319899999</v>
      </c>
      <c r="K52" s="141">
        <v>87.669859319899999</v>
      </c>
      <c r="L52" s="143">
        <v>87.669859319899999</v>
      </c>
    </row>
    <row r="53" spans="2:12">
      <c r="B53" s="140">
        <v>44</v>
      </c>
      <c r="C53" s="141">
        <v>28.732737161699998</v>
      </c>
      <c r="D53" s="139">
        <v>39.093612643799979</v>
      </c>
      <c r="E53" s="141">
        <v>67.351624697499986</v>
      </c>
      <c r="F53" s="139">
        <v>72.858435950299992</v>
      </c>
      <c r="G53" s="141">
        <v>77.878653967400012</v>
      </c>
      <c r="H53" s="139">
        <v>80.952499041699994</v>
      </c>
      <c r="I53" s="141">
        <v>83.349860837099982</v>
      </c>
      <c r="J53" s="142">
        <v>88.832935834499963</v>
      </c>
      <c r="K53" s="141">
        <v>88.832935834499963</v>
      </c>
      <c r="L53" s="143">
        <v>88.832935834499963</v>
      </c>
    </row>
    <row r="54" spans="2:12">
      <c r="B54" s="144">
        <v>45</v>
      </c>
      <c r="C54" s="141">
        <v>29.349879802099995</v>
      </c>
      <c r="D54" s="139">
        <v>39.936249710499986</v>
      </c>
      <c r="E54" s="141">
        <v>68.526569339799991</v>
      </c>
      <c r="F54" s="139">
        <v>74.092721231099986</v>
      </c>
      <c r="G54" s="141">
        <v>79.397774312999985</v>
      </c>
      <c r="H54" s="139">
        <v>82.352938110299988</v>
      </c>
      <c r="I54" s="141">
        <v>84.690959267199986</v>
      </c>
      <c r="J54" s="145">
        <v>90.280847413899977</v>
      </c>
      <c r="K54" s="146">
        <v>90.280847413899977</v>
      </c>
      <c r="L54" s="147">
        <v>90.280847413899977</v>
      </c>
    </row>
    <row r="55" spans="2:12">
      <c r="B55" s="140">
        <v>46</v>
      </c>
      <c r="C55" s="136">
        <v>29.943286187099996</v>
      </c>
      <c r="D55" s="148">
        <v>40.802623032599996</v>
      </c>
      <c r="E55" s="136">
        <v>69.713382109799994</v>
      </c>
      <c r="F55" s="148">
        <v>75.386347150399985</v>
      </c>
      <c r="G55" s="136">
        <v>80.905026530899974</v>
      </c>
      <c r="H55" s="148">
        <v>83.765245306599979</v>
      </c>
      <c r="I55" s="136">
        <v>86.174475229699993</v>
      </c>
      <c r="J55" s="142">
        <v>91.977989674999989</v>
      </c>
      <c r="K55" s="141">
        <v>91.977989674999989</v>
      </c>
      <c r="L55" s="143">
        <v>91.977989674999989</v>
      </c>
    </row>
    <row r="56" spans="2:12">
      <c r="B56" s="140">
        <v>47</v>
      </c>
      <c r="C56" s="141">
        <v>30.406143167399996</v>
      </c>
      <c r="D56" s="139">
        <v>41.633391971599991</v>
      </c>
      <c r="E56" s="141">
        <v>70.971403645999985</v>
      </c>
      <c r="F56" s="139">
        <v>76.466346771099992</v>
      </c>
      <c r="G56" s="141">
        <v>82.400410621100008</v>
      </c>
      <c r="H56" s="139">
        <v>84.952058076599997</v>
      </c>
      <c r="I56" s="141">
        <v>87.539309915199993</v>
      </c>
      <c r="J56" s="142">
        <v>93.224143083499968</v>
      </c>
      <c r="K56" s="141">
        <v>93.224143083499968</v>
      </c>
      <c r="L56" s="143">
        <v>93.224143083499968</v>
      </c>
    </row>
    <row r="57" spans="2:12">
      <c r="B57" s="140">
        <v>48</v>
      </c>
      <c r="C57" s="141">
        <v>30.643505721399993</v>
      </c>
      <c r="D57" s="139">
        <v>42.4641609106</v>
      </c>
      <c r="E57" s="141">
        <v>71.980194500499977</v>
      </c>
      <c r="F57" s="139">
        <v>77.759972690399977</v>
      </c>
      <c r="G57" s="141">
        <v>83.872058455900003</v>
      </c>
      <c r="H57" s="139">
        <v>86.506782805299977</v>
      </c>
      <c r="I57" s="141">
        <v>89.212715920899981</v>
      </c>
      <c r="J57" s="142">
        <v>94.92128534459998</v>
      </c>
      <c r="K57" s="141">
        <v>94.92128534459998</v>
      </c>
      <c r="L57" s="143">
        <v>94.92128534459998</v>
      </c>
    </row>
    <row r="58" spans="2:12">
      <c r="B58" s="140">
        <v>49</v>
      </c>
      <c r="C58" s="141">
        <v>31.177571467899995</v>
      </c>
      <c r="D58" s="139">
        <v>43.437347381999992</v>
      </c>
      <c r="E58" s="141">
        <v>72.965249099599987</v>
      </c>
      <c r="F58" s="139">
        <v>78.946785460399994</v>
      </c>
      <c r="G58" s="141">
        <v>85.319970035300003</v>
      </c>
      <c r="H58" s="139">
        <v>87.895353746199987</v>
      </c>
      <c r="I58" s="141">
        <v>90.779308777299974</v>
      </c>
      <c r="J58" s="142">
        <v>96.321724413200002</v>
      </c>
      <c r="K58" s="141">
        <v>96.321724413200002</v>
      </c>
      <c r="L58" s="143">
        <v>96.321724413200002</v>
      </c>
    </row>
    <row r="59" spans="2:12">
      <c r="B59" s="144">
        <v>50</v>
      </c>
      <c r="C59" s="146">
        <v>31.189439595599996</v>
      </c>
      <c r="D59" s="149">
        <v>43.900204362299995</v>
      </c>
      <c r="E59" s="146">
        <v>72.988985354999983</v>
      </c>
      <c r="F59" s="149">
        <v>78.958653588099992</v>
      </c>
      <c r="G59" s="146">
        <v>85.367442546099994</v>
      </c>
      <c r="H59" s="149">
        <v>88.999089622299977</v>
      </c>
      <c r="I59" s="146">
        <v>90.814913160399996</v>
      </c>
      <c r="J59" s="145">
        <v>97.722163481799981</v>
      </c>
      <c r="K59" s="146">
        <v>97.722163481799981</v>
      </c>
      <c r="L59" s="147">
        <v>97.722163481799981</v>
      </c>
    </row>
    <row r="60" spans="2:12">
      <c r="B60" s="128">
        <v>51</v>
      </c>
      <c r="C60" s="141">
        <v>32.542406153399995</v>
      </c>
      <c r="D60" s="139">
        <v>45.265039047799995</v>
      </c>
      <c r="E60" s="141">
        <v>75.220193362599986</v>
      </c>
      <c r="F60" s="139">
        <v>81.486564788199985</v>
      </c>
      <c r="G60" s="141">
        <v>88.50062825889998</v>
      </c>
      <c r="H60" s="139">
        <v>90.909858181999994</v>
      </c>
      <c r="I60" s="141">
        <v>94.244802065699972</v>
      </c>
      <c r="J60" s="135">
        <v>99.395569487499998</v>
      </c>
      <c r="K60" s="136">
        <v>99.395569487499998</v>
      </c>
      <c r="L60" s="137">
        <v>99.395569487499998</v>
      </c>
    </row>
    <row r="61" spans="2:12">
      <c r="B61" s="140">
        <v>52</v>
      </c>
      <c r="C61" s="141">
        <v>33.028999389099994</v>
      </c>
      <c r="D61" s="139">
        <v>46.226357391499988</v>
      </c>
      <c r="E61" s="141">
        <v>76.371401749499981</v>
      </c>
      <c r="F61" s="139">
        <v>82.74458632439999</v>
      </c>
      <c r="G61" s="141">
        <v>90.007880476800011</v>
      </c>
      <c r="H61" s="139">
        <v>92.440846655299993</v>
      </c>
      <c r="I61" s="141">
        <v>96.084361859199973</v>
      </c>
      <c r="J61" s="142">
        <v>101.14018425939997</v>
      </c>
      <c r="K61" s="141">
        <v>101.14018425939997</v>
      </c>
      <c r="L61" s="143">
        <v>101.14018425939997</v>
      </c>
    </row>
    <row r="62" spans="2:12">
      <c r="B62" s="140">
        <v>53</v>
      </c>
      <c r="C62" s="141">
        <v>33.705482667999988</v>
      </c>
      <c r="D62" s="139">
        <v>46.985917564300003</v>
      </c>
      <c r="E62" s="141">
        <v>77.510742008699992</v>
      </c>
      <c r="F62" s="139">
        <v>84.109421009899989</v>
      </c>
      <c r="G62" s="141">
        <v>91.598209588599985</v>
      </c>
      <c r="H62" s="139">
        <v>93.912494490099974</v>
      </c>
      <c r="I62" s="141">
        <v>97.722163481799981</v>
      </c>
      <c r="J62" s="142">
        <v>102.80172213739998</v>
      </c>
      <c r="K62" s="141">
        <v>102.80172213739998</v>
      </c>
      <c r="L62" s="143">
        <v>102.80172213739998</v>
      </c>
    </row>
    <row r="63" spans="2:12">
      <c r="B63" s="140">
        <v>54</v>
      </c>
      <c r="C63" s="141">
        <v>34.227680286799988</v>
      </c>
      <c r="D63" s="139">
        <v>47.935367780299991</v>
      </c>
      <c r="E63" s="141">
        <v>78.733159161799989</v>
      </c>
      <c r="F63" s="139">
        <v>85.28436565219998</v>
      </c>
      <c r="G63" s="141">
        <v>92.974912401799983</v>
      </c>
      <c r="H63" s="139">
        <v>95.752054283599989</v>
      </c>
      <c r="I63" s="141">
        <v>99.585459530699993</v>
      </c>
      <c r="J63" s="142">
        <v>104.96172137879996</v>
      </c>
      <c r="K63" s="141">
        <v>104.96172137879996</v>
      </c>
      <c r="L63" s="143">
        <v>104.96172137879996</v>
      </c>
    </row>
    <row r="64" spans="2:12">
      <c r="B64" s="144">
        <v>55</v>
      </c>
      <c r="C64" s="141">
        <v>34.726141650199999</v>
      </c>
      <c r="D64" s="139">
        <v>48.801741102399987</v>
      </c>
      <c r="E64" s="141">
        <v>80.287883890499984</v>
      </c>
      <c r="F64" s="139">
        <v>86.411837783699994</v>
      </c>
      <c r="G64" s="141">
        <v>94.399087725799987</v>
      </c>
      <c r="H64" s="139">
        <v>97.354251523099975</v>
      </c>
      <c r="I64" s="141">
        <v>101.04523923779999</v>
      </c>
      <c r="J64" s="145">
        <v>106.50457797979998</v>
      </c>
      <c r="K64" s="146">
        <v>106.50457797979998</v>
      </c>
      <c r="L64" s="147">
        <v>106.50457797979998</v>
      </c>
    </row>
    <row r="65" spans="2:12">
      <c r="B65" s="140">
        <v>56</v>
      </c>
      <c r="C65" s="136">
        <v>35.37888867369999</v>
      </c>
      <c r="D65" s="148">
        <v>49.751191318399989</v>
      </c>
      <c r="E65" s="136">
        <v>81.783267980699989</v>
      </c>
      <c r="F65" s="148">
        <v>87.527441787499981</v>
      </c>
      <c r="G65" s="136">
        <v>95.870735560599982</v>
      </c>
      <c r="H65" s="148">
        <v>99.134470678099973</v>
      </c>
      <c r="I65" s="136">
        <v>102.68304086039998</v>
      </c>
      <c r="J65" s="142">
        <v>108.67644534889997</v>
      </c>
      <c r="K65" s="141">
        <v>108.67644534889997</v>
      </c>
      <c r="L65" s="143">
        <v>108.67644534889997</v>
      </c>
    </row>
    <row r="66" spans="2:12">
      <c r="B66" s="140">
        <v>57</v>
      </c>
      <c r="C66" s="141">
        <v>36.043503824899993</v>
      </c>
      <c r="D66" s="139">
        <v>50.605696512799994</v>
      </c>
      <c r="E66" s="141">
        <v>83.266783943199982</v>
      </c>
      <c r="F66" s="139">
        <v>88.678650174399976</v>
      </c>
      <c r="G66" s="141">
        <v>97.24743837379998</v>
      </c>
      <c r="H66" s="139">
        <v>100.77227230069998</v>
      </c>
      <c r="I66" s="141">
        <v>104.42765563229996</v>
      </c>
      <c r="J66" s="142">
        <v>110.40919199309999</v>
      </c>
      <c r="K66" s="141">
        <v>110.40919199309999</v>
      </c>
      <c r="L66" s="143">
        <v>110.40919199309999</v>
      </c>
    </row>
    <row r="67" spans="2:12">
      <c r="B67" s="140">
        <v>58</v>
      </c>
      <c r="C67" s="141">
        <v>36.838668380799994</v>
      </c>
      <c r="D67" s="139">
        <v>51.400861068699989</v>
      </c>
      <c r="E67" s="141">
        <v>84.762168033399988</v>
      </c>
      <c r="F67" s="139">
        <v>89.912935455199971</v>
      </c>
      <c r="G67" s="141">
        <v>98.719086208599975</v>
      </c>
      <c r="H67" s="139">
        <v>102.57622771109999</v>
      </c>
      <c r="I67" s="141">
        <v>106.27908355349999</v>
      </c>
      <c r="J67" s="142">
        <v>112.36743306359999</v>
      </c>
      <c r="K67" s="141">
        <v>112.36743306359999</v>
      </c>
      <c r="L67" s="143">
        <v>112.36743306359999</v>
      </c>
    </row>
    <row r="68" spans="2:12">
      <c r="B68" s="140">
        <v>59</v>
      </c>
      <c r="C68" s="141">
        <v>37.372734127299992</v>
      </c>
      <c r="D68" s="139">
        <v>52.267234390799985</v>
      </c>
      <c r="E68" s="141">
        <v>86.257552123599993</v>
      </c>
      <c r="F68" s="139">
        <v>91.289638268399983</v>
      </c>
      <c r="G68" s="141">
        <v>100.22633842649999</v>
      </c>
      <c r="H68" s="139">
        <v>104.19029307829999</v>
      </c>
      <c r="I68" s="141">
        <v>108.11864334699997</v>
      </c>
      <c r="J68" s="142">
        <v>114.29006975099999</v>
      </c>
      <c r="K68" s="141">
        <v>114.29006975099999</v>
      </c>
      <c r="L68" s="143">
        <v>114.29006975099999</v>
      </c>
    </row>
    <row r="69" spans="2:12">
      <c r="B69" s="140">
        <v>60</v>
      </c>
      <c r="C69" s="146">
        <v>38.10855804469999</v>
      </c>
      <c r="D69" s="149">
        <v>53.098003329799994</v>
      </c>
      <c r="E69" s="146">
        <v>87.646123064499974</v>
      </c>
      <c r="F69" s="149">
        <v>92.512055421499994</v>
      </c>
      <c r="G69" s="146">
        <v>101.86414004909997</v>
      </c>
      <c r="H69" s="149">
        <v>105.94677597789999</v>
      </c>
      <c r="I69" s="146">
        <v>109.45974177709999</v>
      </c>
      <c r="J69" s="142">
        <v>116.40259648159999</v>
      </c>
      <c r="K69" s="141">
        <v>116.40259648159999</v>
      </c>
      <c r="L69" s="143">
        <v>116.40259648159999</v>
      </c>
    </row>
    <row r="70" spans="2:12">
      <c r="B70" s="128">
        <v>61</v>
      </c>
      <c r="C70" s="141">
        <v>38.7731731959</v>
      </c>
      <c r="D70" s="139">
        <v>54.118662311999998</v>
      </c>
      <c r="E70" s="141">
        <v>89.153375282399992</v>
      </c>
      <c r="F70" s="139">
        <v>94.173593299499984</v>
      </c>
      <c r="G70" s="141">
        <v>103.49007354399998</v>
      </c>
      <c r="H70" s="139">
        <v>107.5845776005</v>
      </c>
      <c r="I70" s="141">
        <v>109.47160990479996</v>
      </c>
      <c r="J70" s="135">
        <v>118.49138695679999</v>
      </c>
      <c r="K70" s="136">
        <v>118.49138695679999</v>
      </c>
      <c r="L70" s="137">
        <v>118.49138695679999</v>
      </c>
    </row>
    <row r="71" spans="2:12">
      <c r="B71" s="140">
        <v>62</v>
      </c>
      <c r="C71" s="141">
        <v>39.687019028799988</v>
      </c>
      <c r="D71" s="139">
        <v>55.068112527999986</v>
      </c>
      <c r="E71" s="141">
        <v>90.53007809559999</v>
      </c>
      <c r="F71" s="139">
        <v>95.918208071399974</v>
      </c>
      <c r="G71" s="141">
        <v>105.0804026558</v>
      </c>
      <c r="H71" s="139">
        <v>109.37666488319998</v>
      </c>
      <c r="I71" s="141">
        <v>113.56611396129998</v>
      </c>
      <c r="J71" s="142">
        <v>120.79380373059998</v>
      </c>
      <c r="K71" s="141">
        <v>120.79380373059998</v>
      </c>
      <c r="L71" s="143">
        <v>120.79380373059998</v>
      </c>
    </row>
    <row r="72" spans="2:12">
      <c r="B72" s="140">
        <v>63</v>
      </c>
      <c r="C72" s="141">
        <v>40.351634179999991</v>
      </c>
      <c r="D72" s="139">
        <v>56.17184840409999</v>
      </c>
      <c r="E72" s="141">
        <v>92.049198441199991</v>
      </c>
      <c r="F72" s="139">
        <v>97.318647139999982</v>
      </c>
      <c r="G72" s="141">
        <v>106.87248993849997</v>
      </c>
      <c r="H72" s="139">
        <v>111.27556531519997</v>
      </c>
      <c r="I72" s="141">
        <v>115.46501439329998</v>
      </c>
      <c r="J72" s="142">
        <v>123.08435237669997</v>
      </c>
      <c r="K72" s="141">
        <v>123.08435237669997</v>
      </c>
      <c r="L72" s="143">
        <v>123.08435237669997</v>
      </c>
    </row>
    <row r="73" spans="2:12">
      <c r="B73" s="140">
        <v>64</v>
      </c>
      <c r="C73" s="141">
        <v>41.123062480499996</v>
      </c>
      <c r="D73" s="139">
        <v>57.239979897099985</v>
      </c>
      <c r="E73" s="141">
        <v>93.568318786799992</v>
      </c>
      <c r="F73" s="139">
        <v>98.980185017999972</v>
      </c>
      <c r="G73" s="141">
        <v>108.59336845499998</v>
      </c>
      <c r="H73" s="139">
        <v>113.17446574719999</v>
      </c>
      <c r="I73" s="141">
        <v>117.28083793139997</v>
      </c>
      <c r="J73" s="142">
        <v>125.12567034109999</v>
      </c>
      <c r="K73" s="141">
        <v>125.12567034109999</v>
      </c>
      <c r="L73" s="143">
        <v>125.12567034109999</v>
      </c>
    </row>
    <row r="74" spans="2:12">
      <c r="B74" s="144">
        <v>65</v>
      </c>
      <c r="C74" s="141">
        <v>41.787677631699992</v>
      </c>
      <c r="D74" s="139">
        <v>58.355583900899987</v>
      </c>
      <c r="E74" s="141">
        <v>94.933153472299978</v>
      </c>
      <c r="F74" s="139">
        <v>100.57051412979997</v>
      </c>
      <c r="G74" s="141">
        <v>110.34985135459998</v>
      </c>
      <c r="H74" s="139">
        <v>115.16831120080001</v>
      </c>
      <c r="I74" s="141">
        <v>118.93050768169998</v>
      </c>
      <c r="J74" s="145">
        <v>127.13138392239998</v>
      </c>
      <c r="K74" s="146">
        <v>127.13138392239998</v>
      </c>
      <c r="L74" s="147">
        <v>127.13138392239998</v>
      </c>
    </row>
    <row r="75" spans="2:12">
      <c r="B75" s="140">
        <v>66</v>
      </c>
      <c r="C75" s="136">
        <v>42.559105932199991</v>
      </c>
      <c r="D75" s="148">
        <v>59.423715393899982</v>
      </c>
      <c r="E75" s="136">
        <v>96.452273817899965</v>
      </c>
      <c r="F75" s="148">
        <v>102.20831575239998</v>
      </c>
      <c r="G75" s="136">
        <v>112.11820238189999</v>
      </c>
      <c r="H75" s="148">
        <v>117.07907976049998</v>
      </c>
      <c r="I75" s="136">
        <v>121.04303441229996</v>
      </c>
      <c r="J75" s="142">
        <v>129.45753695159999</v>
      </c>
      <c r="K75" s="141">
        <v>129.45753695159999</v>
      </c>
      <c r="L75" s="143">
        <v>129.45753695159999</v>
      </c>
    </row>
    <row r="76" spans="2:12">
      <c r="B76" s="140">
        <v>67</v>
      </c>
      <c r="C76" s="141">
        <v>42.796468486199991</v>
      </c>
      <c r="D76" s="139">
        <v>60.539319397699991</v>
      </c>
      <c r="E76" s="141">
        <v>97.817108503399979</v>
      </c>
      <c r="F76" s="139">
        <v>103.98853490739998</v>
      </c>
      <c r="G76" s="141">
        <v>113.99336655849997</v>
      </c>
      <c r="H76" s="139">
        <v>119.10852959719998</v>
      </c>
      <c r="I76" s="141">
        <v>123.11995675979999</v>
      </c>
      <c r="J76" s="142">
        <v>131.30896487279998</v>
      </c>
      <c r="K76" s="141">
        <v>131.30896487279998</v>
      </c>
      <c r="L76" s="143">
        <v>131.30896487279998</v>
      </c>
    </row>
    <row r="77" spans="2:12">
      <c r="B77" s="140">
        <v>68</v>
      </c>
      <c r="C77" s="141">
        <v>44.09009440549999</v>
      </c>
      <c r="D77" s="139">
        <v>61.619319018399985</v>
      </c>
      <c r="E77" s="141">
        <v>99.300624465899972</v>
      </c>
      <c r="F77" s="139">
        <v>105.72128155159999</v>
      </c>
      <c r="G77" s="141">
        <v>115.69050881959998</v>
      </c>
      <c r="H77" s="139">
        <v>120.84127624139997</v>
      </c>
      <c r="I77" s="141">
        <v>125.12567034109999</v>
      </c>
      <c r="J77" s="142">
        <v>133.33841470949994</v>
      </c>
      <c r="K77" s="141">
        <v>133.33841470949994</v>
      </c>
      <c r="L77" s="143">
        <v>133.33841470949994</v>
      </c>
    </row>
    <row r="78" spans="2:12">
      <c r="B78" s="140">
        <v>69</v>
      </c>
      <c r="C78" s="141">
        <v>44.93273147219999</v>
      </c>
      <c r="D78" s="139">
        <v>62.699318639099985</v>
      </c>
      <c r="E78" s="141">
        <v>100.80787668379996</v>
      </c>
      <c r="F78" s="139">
        <v>107.47776445119999</v>
      </c>
      <c r="G78" s="141">
        <v>117.45885984689998</v>
      </c>
      <c r="H78" s="139">
        <v>120.86501249679998</v>
      </c>
      <c r="I78" s="141">
        <v>127.22632894399999</v>
      </c>
      <c r="J78" s="142">
        <v>135.18984263069999</v>
      </c>
      <c r="K78" s="141">
        <v>135.18984263069999</v>
      </c>
      <c r="L78" s="143">
        <v>135.18984263069999</v>
      </c>
    </row>
    <row r="79" spans="2:12">
      <c r="B79" s="140">
        <v>70</v>
      </c>
      <c r="C79" s="146">
        <v>45.265039047799995</v>
      </c>
      <c r="D79" s="149">
        <v>63.209648130199987</v>
      </c>
      <c r="E79" s="146">
        <v>100.81974481149997</v>
      </c>
      <c r="F79" s="149">
        <v>109.12743420149998</v>
      </c>
      <c r="G79" s="146">
        <v>117.49446422999998</v>
      </c>
      <c r="H79" s="149">
        <v>120.88874875219996</v>
      </c>
      <c r="I79" s="146">
        <v>128.94720746049998</v>
      </c>
      <c r="J79" s="142">
        <v>137.19555621199999</v>
      </c>
      <c r="K79" s="141">
        <v>137.19555621199999</v>
      </c>
      <c r="L79" s="143">
        <v>137.19555621199999</v>
      </c>
    </row>
    <row r="80" spans="2:12">
      <c r="B80" s="128">
        <v>71</v>
      </c>
      <c r="C80" s="141">
        <v>46.368774923899991</v>
      </c>
      <c r="D80" s="139">
        <v>64.989867285199992</v>
      </c>
      <c r="E80" s="141">
        <v>103.71556797029997</v>
      </c>
      <c r="F80" s="139">
        <v>110.84831271799997</v>
      </c>
      <c r="G80" s="141">
        <v>121.10237505079999</v>
      </c>
      <c r="H80" s="139">
        <v>126.14632932329998</v>
      </c>
      <c r="I80" s="141">
        <v>131.29709674509999</v>
      </c>
      <c r="J80" s="135">
        <v>139.05885226089998</v>
      </c>
      <c r="K80" s="136">
        <v>139.05885226089998</v>
      </c>
      <c r="L80" s="137">
        <v>139.05885226089998</v>
      </c>
    </row>
    <row r="81" spans="2:12">
      <c r="B81" s="140">
        <v>72</v>
      </c>
      <c r="C81" s="141">
        <v>46.950313181199995</v>
      </c>
      <c r="D81" s="139">
        <v>66.117339416699991</v>
      </c>
      <c r="E81" s="141">
        <v>103.73930422569998</v>
      </c>
      <c r="F81" s="139">
        <v>112.67600438379999</v>
      </c>
      <c r="G81" s="141">
        <v>122.31292407619998</v>
      </c>
      <c r="H81" s="139">
        <v>128.06896601069997</v>
      </c>
      <c r="I81" s="141">
        <v>131.32083300049999</v>
      </c>
      <c r="J81" s="142">
        <v>141.53929095019998</v>
      </c>
      <c r="K81" s="141">
        <v>141.53929095019998</v>
      </c>
      <c r="L81" s="143">
        <v>141.53929095019998</v>
      </c>
    </row>
    <row r="82" spans="2:12">
      <c r="B82" s="140">
        <v>73</v>
      </c>
      <c r="C82" s="141">
        <v>47.235148245999987</v>
      </c>
      <c r="D82" s="139">
        <v>67.316020314399992</v>
      </c>
      <c r="E82" s="141">
        <v>106.68259989529999</v>
      </c>
      <c r="F82" s="139">
        <v>114.38501477259997</v>
      </c>
      <c r="G82" s="141">
        <v>122.33666033159997</v>
      </c>
      <c r="H82" s="139">
        <v>129.81358078259998</v>
      </c>
      <c r="I82" s="141">
        <v>133.61138164659999</v>
      </c>
      <c r="J82" s="142">
        <v>143.98412525639998</v>
      </c>
      <c r="K82" s="141">
        <v>143.98412525639998</v>
      </c>
      <c r="L82" s="143">
        <v>143.98412525639998</v>
      </c>
    </row>
    <row r="83" spans="2:12">
      <c r="B83" s="140">
        <v>74</v>
      </c>
      <c r="C83" s="141">
        <v>47.247016373699992</v>
      </c>
      <c r="D83" s="139">
        <v>68.37228367969999</v>
      </c>
      <c r="E83" s="141">
        <v>108.0711708362</v>
      </c>
      <c r="F83" s="139">
        <v>116.16523392759997</v>
      </c>
      <c r="G83" s="141">
        <v>124.36611016829998</v>
      </c>
      <c r="H83" s="139">
        <v>131.61753619299998</v>
      </c>
      <c r="I83" s="141">
        <v>136.03247969739996</v>
      </c>
      <c r="J83" s="142">
        <v>146.38148705180001</v>
      </c>
      <c r="K83" s="141">
        <v>146.38148705180001</v>
      </c>
      <c r="L83" s="143">
        <v>146.38148705180001</v>
      </c>
    </row>
    <row r="84" spans="2:12">
      <c r="B84" s="144">
        <v>75</v>
      </c>
      <c r="C84" s="141">
        <v>47.270752629099988</v>
      </c>
      <c r="D84" s="139">
        <v>68.989426320099994</v>
      </c>
      <c r="E84" s="141">
        <v>108.08303896389998</v>
      </c>
      <c r="F84" s="139">
        <v>116.17710205529998</v>
      </c>
      <c r="G84" s="141">
        <v>126.92962575149998</v>
      </c>
      <c r="H84" s="139">
        <v>133.38588722029999</v>
      </c>
      <c r="I84" s="141">
        <v>138.26368770499997</v>
      </c>
      <c r="J84" s="145">
        <v>148.4940137824</v>
      </c>
      <c r="K84" s="146">
        <v>148.4940137824</v>
      </c>
      <c r="L84" s="147">
        <v>148.4940137824</v>
      </c>
    </row>
    <row r="85" spans="2:12">
      <c r="B85" s="140">
        <v>76</v>
      </c>
      <c r="C85" s="136">
        <v>49.893608850799993</v>
      </c>
      <c r="D85" s="148">
        <v>70.698436708899976</v>
      </c>
      <c r="E85" s="136">
        <v>110.95512586729998</v>
      </c>
      <c r="F85" s="148">
        <v>119.51204593899998</v>
      </c>
      <c r="G85" s="136">
        <v>129.48127320699996</v>
      </c>
      <c r="H85" s="148">
        <v>135.13050199219998</v>
      </c>
      <c r="I85" s="136">
        <v>140.47115945719997</v>
      </c>
      <c r="J85" s="142">
        <v>150.8320349393</v>
      </c>
      <c r="K85" s="141">
        <v>150.8320349393</v>
      </c>
      <c r="L85" s="143">
        <v>150.8320349393</v>
      </c>
    </row>
    <row r="86" spans="2:12">
      <c r="B86" s="140">
        <v>77</v>
      </c>
      <c r="C86" s="141">
        <v>50.237784554099996</v>
      </c>
      <c r="D86" s="139">
        <v>71.778436329599984</v>
      </c>
      <c r="E86" s="141">
        <v>111.47732348609998</v>
      </c>
      <c r="F86" s="139">
        <v>121.16171568929998</v>
      </c>
      <c r="G86" s="141">
        <v>129.9678664427</v>
      </c>
      <c r="H86" s="139">
        <v>136.91072114719995</v>
      </c>
      <c r="I86" s="141">
        <v>142.37005988919998</v>
      </c>
      <c r="J86" s="142">
        <v>152.95642979759995</v>
      </c>
      <c r="K86" s="141">
        <v>152.95642979759995</v>
      </c>
      <c r="L86" s="143">
        <v>152.95642979759995</v>
      </c>
    </row>
    <row r="87" spans="2:12">
      <c r="B87" s="140">
        <v>78</v>
      </c>
      <c r="C87" s="141">
        <v>50.261520809499999</v>
      </c>
      <c r="D87" s="139">
        <v>72.205688926799994</v>
      </c>
      <c r="E87" s="141">
        <v>111.48919161379997</v>
      </c>
      <c r="F87" s="139">
        <v>122.68083603489997</v>
      </c>
      <c r="G87" s="141">
        <v>130.40698716759997</v>
      </c>
      <c r="H87" s="139">
        <v>137.02940242419996</v>
      </c>
      <c r="I87" s="141">
        <v>144.17401529959997</v>
      </c>
      <c r="J87" s="142">
        <v>155.04522027279995</v>
      </c>
      <c r="K87" s="141">
        <v>155.04522027279995</v>
      </c>
      <c r="L87" s="143">
        <v>155.04522027279995</v>
      </c>
    </row>
    <row r="88" spans="2:12">
      <c r="B88" s="140">
        <v>79</v>
      </c>
      <c r="C88" s="141">
        <v>50.273388937199996</v>
      </c>
      <c r="D88" s="139">
        <v>73.202611653599988</v>
      </c>
      <c r="E88" s="141">
        <v>111.51292786919997</v>
      </c>
      <c r="F88" s="139">
        <v>124.28303327439997</v>
      </c>
      <c r="G88" s="141">
        <v>131.61753619299998</v>
      </c>
      <c r="H88" s="139">
        <v>138.79775345149997</v>
      </c>
      <c r="I88" s="141">
        <v>145.09972926019995</v>
      </c>
      <c r="J88" s="142">
        <v>157.19335138649996</v>
      </c>
      <c r="K88" s="141">
        <v>157.19335138649996</v>
      </c>
      <c r="L88" s="143">
        <v>157.19335138649996</v>
      </c>
    </row>
    <row r="89" spans="2:12">
      <c r="B89" s="140">
        <v>80</v>
      </c>
      <c r="C89" s="146">
        <v>50.30899332029999</v>
      </c>
      <c r="D89" s="149">
        <v>74.033380592599997</v>
      </c>
      <c r="E89" s="146">
        <v>113.04391634249997</v>
      </c>
      <c r="F89" s="149">
        <v>125.80215361999998</v>
      </c>
      <c r="G89" s="146">
        <v>133.46896411419996</v>
      </c>
      <c r="H89" s="149">
        <v>142.20390610139998</v>
      </c>
      <c r="I89" s="146">
        <v>146.23906951939998</v>
      </c>
      <c r="J89" s="142">
        <v>159.34148250019996</v>
      </c>
      <c r="K89" s="141">
        <v>159.34148250019996</v>
      </c>
      <c r="L89" s="143">
        <v>159.34148250019996</v>
      </c>
    </row>
    <row r="90" spans="2:12">
      <c r="B90" s="128">
        <v>81</v>
      </c>
      <c r="C90" s="141">
        <v>53.691409714799988</v>
      </c>
      <c r="D90" s="139">
        <v>75.350742767299977</v>
      </c>
      <c r="E90" s="141">
        <v>114.53930043269999</v>
      </c>
      <c r="F90" s="139">
        <v>125.82588987539997</v>
      </c>
      <c r="G90" s="141">
        <v>135.24918326919999</v>
      </c>
      <c r="H90" s="139">
        <v>143.82983959629996</v>
      </c>
      <c r="I90" s="141">
        <v>148.70764008099999</v>
      </c>
      <c r="J90" s="135">
        <v>161.51334986929999</v>
      </c>
      <c r="K90" s="136">
        <v>161.51334986929999</v>
      </c>
      <c r="L90" s="137">
        <v>161.51334986929999</v>
      </c>
    </row>
    <row r="91" spans="2:12">
      <c r="B91" s="140">
        <v>82</v>
      </c>
      <c r="C91" s="141">
        <v>54.011849162699988</v>
      </c>
      <c r="D91" s="139">
        <v>77.012280645299995</v>
      </c>
      <c r="E91" s="141">
        <v>117.92171682719999</v>
      </c>
      <c r="F91" s="139">
        <v>129.0777568652</v>
      </c>
      <c r="G91" s="141">
        <v>136.32918288989998</v>
      </c>
      <c r="H91" s="139">
        <v>145.87115756069997</v>
      </c>
      <c r="I91" s="141">
        <v>151.50851821819995</v>
      </c>
      <c r="J91" s="142">
        <v>163.54279970599998</v>
      </c>
      <c r="K91" s="141">
        <v>163.54279970599998</v>
      </c>
      <c r="L91" s="143">
        <v>163.54279970599998</v>
      </c>
    </row>
    <row r="92" spans="2:12">
      <c r="B92" s="140">
        <v>83</v>
      </c>
      <c r="C92" s="141">
        <v>55.163057549599991</v>
      </c>
      <c r="D92" s="139">
        <v>77.973598988999996</v>
      </c>
      <c r="E92" s="141">
        <v>117.94545308259997</v>
      </c>
      <c r="F92" s="139">
        <v>130.57314095539996</v>
      </c>
      <c r="G92" s="141">
        <v>142.09709295209998</v>
      </c>
      <c r="H92" s="139">
        <v>145.89489381609999</v>
      </c>
      <c r="I92" s="141">
        <v>152.8377485206</v>
      </c>
      <c r="J92" s="142">
        <v>165.88082086290001</v>
      </c>
      <c r="K92" s="141">
        <v>165.88082086290001</v>
      </c>
      <c r="L92" s="143">
        <v>165.88082086290001</v>
      </c>
    </row>
    <row r="93" spans="2:12">
      <c r="B93" s="140">
        <v>84</v>
      </c>
      <c r="C93" s="141">
        <v>55.198661932699984</v>
      </c>
      <c r="D93" s="139">
        <v>78.816236055699974</v>
      </c>
      <c r="E93" s="141">
        <v>119.77314474839999</v>
      </c>
      <c r="F93" s="139">
        <v>130.62061346619998</v>
      </c>
      <c r="G93" s="141">
        <v>142.76170810329998</v>
      </c>
      <c r="H93" s="139">
        <v>148.54148629319997</v>
      </c>
      <c r="I93" s="141">
        <v>154.83159397419999</v>
      </c>
      <c r="J93" s="142">
        <v>168.20697389209997</v>
      </c>
      <c r="K93" s="141">
        <v>168.20697389209997</v>
      </c>
      <c r="L93" s="143">
        <v>168.20697389209997</v>
      </c>
    </row>
    <row r="94" spans="2:12">
      <c r="B94" s="144">
        <v>85</v>
      </c>
      <c r="C94" s="141">
        <v>55.210530060399996</v>
      </c>
      <c r="D94" s="139">
        <v>79.777554399399975</v>
      </c>
      <c r="E94" s="141">
        <v>121.60083641419996</v>
      </c>
      <c r="F94" s="139">
        <v>133.68259041279998</v>
      </c>
      <c r="G94" s="141">
        <v>142.79731248639999</v>
      </c>
      <c r="H94" s="139">
        <v>151.16434251489997</v>
      </c>
      <c r="I94" s="141">
        <v>156.46939559680001</v>
      </c>
      <c r="J94" s="145">
        <v>169.32257789589997</v>
      </c>
      <c r="K94" s="146">
        <v>169.32257789589997</v>
      </c>
      <c r="L94" s="147">
        <v>169.32257789589997</v>
      </c>
    </row>
    <row r="95" spans="2:12">
      <c r="B95" s="140">
        <v>86</v>
      </c>
      <c r="C95" s="136">
        <v>57.014485470799997</v>
      </c>
      <c r="D95" s="148">
        <v>80.01491695339999</v>
      </c>
      <c r="E95" s="136">
        <v>125.31556038429999</v>
      </c>
      <c r="F95" s="148">
        <v>135.24918326919999</v>
      </c>
      <c r="G95" s="136">
        <v>143.58060891459999</v>
      </c>
      <c r="H95" s="148">
        <v>152.93269354219998</v>
      </c>
      <c r="I95" s="136">
        <v>158.96170241379994</v>
      </c>
      <c r="J95" s="142">
        <v>172.37268671480001</v>
      </c>
      <c r="K95" s="141">
        <v>172.37268671480001</v>
      </c>
      <c r="L95" s="143">
        <v>172.37268671480001</v>
      </c>
    </row>
    <row r="96" spans="2:12">
      <c r="B96" s="140">
        <v>87</v>
      </c>
      <c r="C96" s="141">
        <v>57.026353598499995</v>
      </c>
      <c r="D96" s="139">
        <v>81.723927342199985</v>
      </c>
      <c r="E96" s="141">
        <v>126.45490064349997</v>
      </c>
      <c r="F96" s="139">
        <v>136.82764425329998</v>
      </c>
      <c r="G96" s="141">
        <v>145.65753126209995</v>
      </c>
      <c r="H96" s="139">
        <v>154.33313261079999</v>
      </c>
      <c r="I96" s="141">
        <v>160.51642714249996</v>
      </c>
      <c r="J96" s="142">
        <v>174.39026842379997</v>
      </c>
      <c r="K96" s="141">
        <v>174.39026842379997</v>
      </c>
      <c r="L96" s="143">
        <v>174.39026842379997</v>
      </c>
    </row>
    <row r="97" spans="2:12">
      <c r="B97" s="140">
        <v>88</v>
      </c>
      <c r="C97" s="141">
        <v>57.050089853899991</v>
      </c>
      <c r="D97" s="139">
        <v>81.93755364079999</v>
      </c>
      <c r="E97" s="141">
        <v>128.47248235249998</v>
      </c>
      <c r="F97" s="139">
        <v>138.32302834349997</v>
      </c>
      <c r="G97" s="141">
        <v>150.65401302379999</v>
      </c>
      <c r="H97" s="139">
        <v>156.065879255</v>
      </c>
      <c r="I97" s="141">
        <v>162.77137140549999</v>
      </c>
      <c r="J97" s="142">
        <v>176.06367442949997</v>
      </c>
      <c r="K97" s="141">
        <v>176.06367442949997</v>
      </c>
      <c r="L97" s="143">
        <v>176.06367442949997</v>
      </c>
    </row>
    <row r="98" spans="2:12">
      <c r="B98" s="140">
        <v>89</v>
      </c>
      <c r="C98" s="141">
        <v>57.061957981599988</v>
      </c>
      <c r="D98" s="139">
        <v>81.949421768499988</v>
      </c>
      <c r="E98" s="141">
        <v>130.06281146429998</v>
      </c>
      <c r="F98" s="139">
        <v>139.98456622149999</v>
      </c>
      <c r="G98" s="141">
        <v>152.32741902949999</v>
      </c>
      <c r="H98" s="139">
        <v>157.9291753039</v>
      </c>
      <c r="I98" s="141">
        <v>163.99378855859999</v>
      </c>
      <c r="J98" s="142">
        <v>177.76081669059997</v>
      </c>
      <c r="K98" s="141">
        <v>177.76081669059997</v>
      </c>
      <c r="L98" s="143">
        <v>177.76081669059997</v>
      </c>
    </row>
    <row r="99" spans="2:12">
      <c r="B99" s="140">
        <v>90</v>
      </c>
      <c r="C99" s="146">
        <v>57.097562364699989</v>
      </c>
      <c r="D99" s="149">
        <v>81.97315802389997</v>
      </c>
      <c r="E99" s="146">
        <v>131.64127244839997</v>
      </c>
      <c r="F99" s="149">
        <v>141.47995031169995</v>
      </c>
      <c r="G99" s="146">
        <v>154.25005571689999</v>
      </c>
      <c r="H99" s="149">
        <v>159.94675701289998</v>
      </c>
      <c r="I99" s="146">
        <v>165.82148022439998</v>
      </c>
      <c r="J99" s="142">
        <v>179.63598086719998</v>
      </c>
      <c r="K99" s="141">
        <v>179.63598086719998</v>
      </c>
      <c r="L99" s="143">
        <v>179.63598086719998</v>
      </c>
    </row>
    <row r="100" spans="2:12">
      <c r="B100" s="128">
        <v>91</v>
      </c>
      <c r="C100" s="141">
        <v>60.385033737599997</v>
      </c>
      <c r="D100" s="139">
        <v>85.497991950799999</v>
      </c>
      <c r="E100" s="141">
        <v>132.97050275079999</v>
      </c>
      <c r="F100" s="139">
        <v>143.09401567889995</v>
      </c>
      <c r="G100" s="141">
        <v>155.57928601929999</v>
      </c>
      <c r="H100" s="139">
        <v>161.09796539979999</v>
      </c>
      <c r="I100" s="141">
        <v>167.38807308079998</v>
      </c>
      <c r="J100" s="135">
        <v>181.95026576869998</v>
      </c>
      <c r="K100" s="136">
        <v>181.95026576869998</v>
      </c>
      <c r="L100" s="137">
        <v>181.95026576869998</v>
      </c>
    </row>
    <row r="101" spans="2:12">
      <c r="B101" s="140">
        <v>92</v>
      </c>
      <c r="C101" s="141">
        <v>60.396901865299988</v>
      </c>
      <c r="D101" s="139">
        <v>85.628541355499991</v>
      </c>
      <c r="E101" s="141">
        <v>134.8694031828</v>
      </c>
      <c r="F101" s="139">
        <v>144.76742168459998</v>
      </c>
      <c r="G101" s="141">
        <v>155.69796729629999</v>
      </c>
      <c r="H101" s="139">
        <v>163.56653596139998</v>
      </c>
      <c r="I101" s="141">
        <v>169.4412591729</v>
      </c>
      <c r="J101" s="142">
        <v>183.00652913399995</v>
      </c>
      <c r="K101" s="141">
        <v>183.00652913399995</v>
      </c>
      <c r="L101" s="143">
        <v>183.00652913399995</v>
      </c>
    </row>
    <row r="102" spans="2:12">
      <c r="B102" s="140">
        <v>93</v>
      </c>
      <c r="C102" s="141">
        <v>60.420638120699984</v>
      </c>
      <c r="D102" s="139">
        <v>86.589859699199977</v>
      </c>
      <c r="E102" s="141">
        <v>136.35291914529995</v>
      </c>
      <c r="F102" s="139">
        <v>144.77928981229999</v>
      </c>
      <c r="G102" s="141">
        <v>155.70983542399995</v>
      </c>
      <c r="H102" s="139">
        <v>165.35862324410002</v>
      </c>
      <c r="I102" s="141">
        <v>171.93356598989996</v>
      </c>
      <c r="J102" s="142">
        <v>186.17531922989997</v>
      </c>
      <c r="K102" s="141">
        <v>186.17531922989997</v>
      </c>
      <c r="L102" s="143">
        <v>186.17531922989997</v>
      </c>
    </row>
    <row r="103" spans="2:12">
      <c r="B103" s="140">
        <v>94</v>
      </c>
      <c r="C103" s="141">
        <v>60.432506248399989</v>
      </c>
      <c r="D103" s="139">
        <v>87.479969276699975</v>
      </c>
      <c r="E103" s="141">
        <v>137.95511638479996</v>
      </c>
      <c r="F103" s="139">
        <v>147.91247552509998</v>
      </c>
      <c r="G103" s="141">
        <v>155.74543980709996</v>
      </c>
      <c r="H103" s="139">
        <v>167.07950176059998</v>
      </c>
      <c r="I103" s="141">
        <v>172.84741182279996</v>
      </c>
      <c r="J103" s="142">
        <v>188.62015353609999</v>
      </c>
      <c r="K103" s="141">
        <v>188.62015353609999</v>
      </c>
      <c r="L103" s="143">
        <v>188.62015353609999</v>
      </c>
    </row>
    <row r="104" spans="2:12">
      <c r="B104" s="144">
        <v>95</v>
      </c>
      <c r="C104" s="141">
        <v>60.456242503799992</v>
      </c>
      <c r="D104" s="139">
        <v>87.491837404399988</v>
      </c>
      <c r="E104" s="141">
        <v>139.49797298579998</v>
      </c>
      <c r="F104" s="139">
        <v>147.9362117805</v>
      </c>
      <c r="G104" s="141">
        <v>158.67686734899999</v>
      </c>
      <c r="H104" s="139">
        <v>168.87158904329993</v>
      </c>
      <c r="I104" s="141">
        <v>174.65136723319995</v>
      </c>
      <c r="J104" s="145">
        <v>190.44784520189998</v>
      </c>
      <c r="K104" s="146">
        <v>190.44784520189998</v>
      </c>
      <c r="L104" s="147">
        <v>190.44784520189998</v>
      </c>
    </row>
    <row r="105" spans="2:12">
      <c r="B105" s="140">
        <v>96</v>
      </c>
      <c r="C105" s="136">
        <v>64.004812686099982</v>
      </c>
      <c r="D105" s="148">
        <v>89.010957749999974</v>
      </c>
      <c r="E105" s="136">
        <v>140.83907141589995</v>
      </c>
      <c r="F105" s="148">
        <v>150.99818872709997</v>
      </c>
      <c r="G105" s="136">
        <v>164.31422800649997</v>
      </c>
      <c r="H105" s="148">
        <v>170.78235760299998</v>
      </c>
      <c r="I105" s="136">
        <v>176.26543260039995</v>
      </c>
      <c r="J105" s="142">
        <v>192.51289942169996</v>
      </c>
      <c r="K105" s="141">
        <v>192.51289942169996</v>
      </c>
      <c r="L105" s="143">
        <v>192.51289942169996</v>
      </c>
    </row>
    <row r="106" spans="2:12">
      <c r="B106" s="140">
        <v>97</v>
      </c>
      <c r="C106" s="141">
        <v>64.586350943399992</v>
      </c>
      <c r="D106" s="139">
        <v>89.010957749999974</v>
      </c>
      <c r="E106" s="141">
        <v>142.28698299529995</v>
      </c>
      <c r="F106" s="139">
        <v>151.91203455999997</v>
      </c>
      <c r="G106" s="141">
        <v>164.33796426189997</v>
      </c>
      <c r="H106" s="139">
        <v>172.51510424719999</v>
      </c>
      <c r="I106" s="141">
        <v>179.25620078079999</v>
      </c>
      <c r="J106" s="142">
        <v>194.35245921519996</v>
      </c>
      <c r="K106" s="141">
        <v>194.35245921519996</v>
      </c>
      <c r="L106" s="143">
        <v>194.35245921519996</v>
      </c>
    </row>
    <row r="107" spans="2:12">
      <c r="B107" s="140">
        <v>98</v>
      </c>
      <c r="C107" s="141">
        <v>64.59821907109999</v>
      </c>
      <c r="D107" s="139">
        <v>89.010957749999974</v>
      </c>
      <c r="E107" s="141">
        <v>143.79423521319995</v>
      </c>
      <c r="F107" s="139">
        <v>151.91203455999997</v>
      </c>
      <c r="G107" s="141">
        <v>164.34983238959995</v>
      </c>
      <c r="H107" s="139">
        <v>173.87993893269996</v>
      </c>
      <c r="I107" s="141">
        <v>181.16696934049997</v>
      </c>
      <c r="J107" s="142">
        <v>195.82410704999992</v>
      </c>
      <c r="K107" s="141">
        <v>195.82410704999992</v>
      </c>
      <c r="L107" s="143">
        <v>195.82410704999992</v>
      </c>
    </row>
    <row r="108" spans="2:12">
      <c r="B108" s="140">
        <v>99</v>
      </c>
      <c r="C108" s="141">
        <v>65.274702349999984</v>
      </c>
      <c r="D108" s="139">
        <v>89.010957749999974</v>
      </c>
      <c r="E108" s="141">
        <v>144.79115793999998</v>
      </c>
      <c r="F108" s="139">
        <v>151.91203455999997</v>
      </c>
      <c r="G108" s="141">
        <v>164.37356864499995</v>
      </c>
      <c r="H108" s="139">
        <v>174.46147718999995</v>
      </c>
      <c r="I108" s="141">
        <v>181.58235380999994</v>
      </c>
      <c r="J108" s="142">
        <v>195.82410704999992</v>
      </c>
      <c r="K108" s="141">
        <v>195.82410704999992</v>
      </c>
      <c r="L108" s="143">
        <v>195.82410704999992</v>
      </c>
    </row>
    <row r="109" spans="2:12">
      <c r="B109" s="144">
        <v>100</v>
      </c>
      <c r="C109" s="146">
        <v>65.274702349999984</v>
      </c>
      <c r="D109" s="149">
        <v>89.010957749999974</v>
      </c>
      <c r="E109" s="146">
        <v>144.79115793999998</v>
      </c>
      <c r="F109" s="149">
        <v>151.91203455999997</v>
      </c>
      <c r="G109" s="146">
        <v>167.34060056999999</v>
      </c>
      <c r="H109" s="149">
        <v>174.46147718999995</v>
      </c>
      <c r="I109" s="146">
        <v>181.58235380999994</v>
      </c>
      <c r="J109" s="145">
        <v>195.82410704999992</v>
      </c>
      <c r="K109" s="146">
        <v>195.82410704999992</v>
      </c>
      <c r="L109" s="147">
        <v>195.82410704999992</v>
      </c>
    </row>
    <row r="110" spans="2:12">
      <c r="B110" s="128">
        <v>101</v>
      </c>
      <c r="C110" s="141">
        <v>65.927449373499982</v>
      </c>
      <c r="D110" s="139">
        <v>89.901067327499987</v>
      </c>
      <c r="E110" s="141">
        <v>146.23906951939998</v>
      </c>
      <c r="F110" s="139">
        <v>153.43115490559995</v>
      </c>
      <c r="G110" s="141">
        <v>169.01400657569997</v>
      </c>
      <c r="H110" s="139">
        <v>176.20609196189997</v>
      </c>
      <c r="I110" s="141">
        <v>183.39817734809998</v>
      </c>
      <c r="J110" s="135">
        <v>197.78234812049999</v>
      </c>
      <c r="K110" s="136">
        <v>197.78234812049999</v>
      </c>
      <c r="L110" s="137">
        <v>197.78234812049999</v>
      </c>
    </row>
    <row r="111" spans="2:12">
      <c r="B111" s="140">
        <v>102</v>
      </c>
      <c r="C111" s="141">
        <v>66.580196396999995</v>
      </c>
      <c r="D111" s="139">
        <v>90.791176904999972</v>
      </c>
      <c r="E111" s="141">
        <v>147.68698109879998</v>
      </c>
      <c r="F111" s="139">
        <v>154.95027525119997</v>
      </c>
      <c r="G111" s="141">
        <v>170.68741258139997</v>
      </c>
      <c r="H111" s="139">
        <v>177.95070673379999</v>
      </c>
      <c r="I111" s="141">
        <v>185.21400088619995</v>
      </c>
      <c r="J111" s="142">
        <v>199.74058919099997</v>
      </c>
      <c r="K111" s="141">
        <v>199.74058919099997</v>
      </c>
      <c r="L111" s="143">
        <v>199.74058919099997</v>
      </c>
    </row>
    <row r="112" spans="2:12">
      <c r="B112" s="140">
        <v>103</v>
      </c>
      <c r="C112" s="141">
        <v>67.232943420499979</v>
      </c>
      <c r="D112" s="139">
        <v>91.681286482499985</v>
      </c>
      <c r="E112" s="141">
        <v>149.13489267819995</v>
      </c>
      <c r="F112" s="139">
        <v>156.46939559680001</v>
      </c>
      <c r="G112" s="141">
        <v>172.36081858709997</v>
      </c>
      <c r="H112" s="139">
        <v>179.69532150569995</v>
      </c>
      <c r="I112" s="141">
        <v>187.02982442429996</v>
      </c>
      <c r="J112" s="142">
        <v>201.69883026149995</v>
      </c>
      <c r="K112" s="141">
        <v>201.69883026149995</v>
      </c>
      <c r="L112" s="143">
        <v>201.69883026149995</v>
      </c>
    </row>
    <row r="113" spans="2:12">
      <c r="B113" s="140">
        <v>104</v>
      </c>
      <c r="C113" s="141">
        <v>67.885690443999991</v>
      </c>
      <c r="D113" s="139">
        <v>92.571396059999984</v>
      </c>
      <c r="E113" s="141">
        <v>150.58280425759997</v>
      </c>
      <c r="F113" s="139">
        <v>157.98851594239997</v>
      </c>
      <c r="G113" s="141">
        <v>174.03422459279994</v>
      </c>
      <c r="H113" s="139">
        <v>181.43993627759994</v>
      </c>
      <c r="I113" s="141">
        <v>188.84564796239997</v>
      </c>
      <c r="J113" s="142">
        <v>203.65707133199996</v>
      </c>
      <c r="K113" s="141">
        <v>203.65707133199996</v>
      </c>
      <c r="L113" s="143">
        <v>203.65707133199996</v>
      </c>
    </row>
    <row r="114" spans="2:12">
      <c r="B114" s="144">
        <v>105</v>
      </c>
      <c r="C114" s="141">
        <v>68.538437467499989</v>
      </c>
      <c r="D114" s="139">
        <v>93.461505637499982</v>
      </c>
      <c r="E114" s="141">
        <v>152.03071583699997</v>
      </c>
      <c r="F114" s="139">
        <v>159.50763628799999</v>
      </c>
      <c r="G114" s="141">
        <v>175.70763059849995</v>
      </c>
      <c r="H114" s="139">
        <v>183.18455104949999</v>
      </c>
      <c r="I114" s="141">
        <v>190.6614715005</v>
      </c>
      <c r="J114" s="145">
        <v>205.61531240249997</v>
      </c>
      <c r="K114" s="146">
        <v>205.61531240249997</v>
      </c>
      <c r="L114" s="147">
        <v>205.61531240249997</v>
      </c>
    </row>
    <row r="115" spans="2:12">
      <c r="B115" s="140">
        <v>106</v>
      </c>
      <c r="C115" s="136">
        <v>69.191184490999987</v>
      </c>
      <c r="D115" s="148">
        <v>94.351615214999981</v>
      </c>
      <c r="E115" s="136">
        <v>153.47862741639997</v>
      </c>
      <c r="F115" s="148">
        <v>161.02675663359997</v>
      </c>
      <c r="G115" s="136">
        <v>177.38103660419995</v>
      </c>
      <c r="H115" s="148">
        <v>184.92916582139995</v>
      </c>
      <c r="I115" s="136">
        <v>192.47729503859998</v>
      </c>
      <c r="J115" s="142">
        <v>207.57355347299998</v>
      </c>
      <c r="K115" s="141">
        <v>207.57355347299998</v>
      </c>
      <c r="L115" s="143">
        <v>207.57355347299998</v>
      </c>
    </row>
    <row r="116" spans="2:12">
      <c r="B116" s="140">
        <v>107</v>
      </c>
      <c r="C116" s="141">
        <v>69.843931514499985</v>
      </c>
      <c r="D116" s="139">
        <v>95.241724792499994</v>
      </c>
      <c r="E116" s="141">
        <v>154.92653899579994</v>
      </c>
      <c r="F116" s="139">
        <v>162.54587697919999</v>
      </c>
      <c r="G116" s="141">
        <v>179.05444260989998</v>
      </c>
      <c r="H116" s="139">
        <v>186.67378059329997</v>
      </c>
      <c r="I116" s="141">
        <v>194.29311857669998</v>
      </c>
      <c r="J116" s="142">
        <v>209.53179454349998</v>
      </c>
      <c r="K116" s="141">
        <v>209.53179454349998</v>
      </c>
      <c r="L116" s="143">
        <v>209.53179454349998</v>
      </c>
    </row>
    <row r="117" spans="2:12">
      <c r="B117" s="140">
        <v>108</v>
      </c>
      <c r="C117" s="141">
        <v>70.496678537999983</v>
      </c>
      <c r="D117" s="139">
        <v>96.131834369999979</v>
      </c>
      <c r="E117" s="141">
        <v>156.37445057519992</v>
      </c>
      <c r="F117" s="139">
        <v>164.0649973248</v>
      </c>
      <c r="G117" s="141">
        <v>180.72784861559995</v>
      </c>
      <c r="H117" s="139">
        <v>188.41839536519998</v>
      </c>
      <c r="I117" s="141">
        <v>196.10894211479999</v>
      </c>
      <c r="J117" s="142">
        <v>211.49003561399996</v>
      </c>
      <c r="K117" s="141">
        <v>211.49003561399996</v>
      </c>
      <c r="L117" s="143">
        <v>211.49003561399996</v>
      </c>
    </row>
    <row r="118" spans="2:12">
      <c r="B118" s="140">
        <v>109</v>
      </c>
      <c r="C118" s="141">
        <v>71.149425561499996</v>
      </c>
      <c r="D118" s="139">
        <v>97.021943947499977</v>
      </c>
      <c r="E118" s="141">
        <v>157.82236215459994</v>
      </c>
      <c r="F118" s="139">
        <v>165.58411767039996</v>
      </c>
      <c r="G118" s="141">
        <v>182.40125462129998</v>
      </c>
      <c r="H118" s="139">
        <v>190.16301013709995</v>
      </c>
      <c r="I118" s="141">
        <v>197.92476565289999</v>
      </c>
      <c r="J118" s="142">
        <v>213.44827668449997</v>
      </c>
      <c r="K118" s="141">
        <v>213.44827668449997</v>
      </c>
      <c r="L118" s="143">
        <v>213.44827668449997</v>
      </c>
    </row>
    <row r="119" spans="2:12">
      <c r="B119" s="140">
        <v>110</v>
      </c>
      <c r="C119" s="146">
        <v>71.802172584999994</v>
      </c>
      <c r="D119" s="149">
        <v>97.912053524999962</v>
      </c>
      <c r="E119" s="146">
        <v>159.27027373399994</v>
      </c>
      <c r="F119" s="149">
        <v>167.10323801599998</v>
      </c>
      <c r="G119" s="146">
        <v>184.07466062699999</v>
      </c>
      <c r="H119" s="149">
        <v>191.90762490899996</v>
      </c>
      <c r="I119" s="146">
        <v>199.74058919099997</v>
      </c>
      <c r="J119" s="142">
        <v>215.40651775499995</v>
      </c>
      <c r="K119" s="141">
        <v>215.40651775499995</v>
      </c>
      <c r="L119" s="143">
        <v>215.40651775499995</v>
      </c>
    </row>
    <row r="120" spans="2:12">
      <c r="B120" s="128">
        <v>111</v>
      </c>
      <c r="C120" s="141">
        <v>72.454919608499978</v>
      </c>
      <c r="D120" s="139">
        <v>98.802163102499975</v>
      </c>
      <c r="E120" s="141">
        <v>160.71818531339994</v>
      </c>
      <c r="F120" s="139">
        <v>168.62235836159996</v>
      </c>
      <c r="G120" s="141">
        <v>185.74806663269996</v>
      </c>
      <c r="H120" s="139">
        <v>193.65223968089995</v>
      </c>
      <c r="I120" s="141">
        <v>201.5564127291</v>
      </c>
      <c r="J120" s="135">
        <v>217.36475882549993</v>
      </c>
      <c r="K120" s="136">
        <v>217.36475882549993</v>
      </c>
      <c r="L120" s="137">
        <v>217.36475882549993</v>
      </c>
    </row>
    <row r="121" spans="2:12">
      <c r="B121" s="140">
        <v>112</v>
      </c>
      <c r="C121" s="141">
        <v>73.10766663199999</v>
      </c>
      <c r="D121" s="139">
        <v>99.692272679999974</v>
      </c>
      <c r="E121" s="141">
        <v>162.16609689279994</v>
      </c>
      <c r="F121" s="139">
        <v>170.14147870719998</v>
      </c>
      <c r="G121" s="141">
        <v>187.42147263839993</v>
      </c>
      <c r="H121" s="139">
        <v>195.39685445279997</v>
      </c>
      <c r="I121" s="141">
        <v>203.37223626719995</v>
      </c>
      <c r="J121" s="142">
        <v>219.322999896</v>
      </c>
      <c r="K121" s="141">
        <v>219.322999896</v>
      </c>
      <c r="L121" s="143">
        <v>219.322999896</v>
      </c>
    </row>
    <row r="122" spans="2:12">
      <c r="B122" s="140">
        <v>113</v>
      </c>
      <c r="C122" s="141">
        <v>73.760413655499974</v>
      </c>
      <c r="D122" s="139">
        <v>100.58238225749997</v>
      </c>
      <c r="E122" s="141">
        <v>163.61400847219997</v>
      </c>
      <c r="F122" s="139">
        <v>171.66059905279997</v>
      </c>
      <c r="G122" s="141">
        <v>189.09487864409996</v>
      </c>
      <c r="H122" s="139">
        <v>197.14146922469999</v>
      </c>
      <c r="I122" s="141">
        <v>205.18805980529996</v>
      </c>
      <c r="J122" s="142">
        <v>221.28124096649995</v>
      </c>
      <c r="K122" s="141">
        <v>221.28124096649995</v>
      </c>
      <c r="L122" s="143">
        <v>221.28124096649995</v>
      </c>
    </row>
    <row r="123" spans="2:12">
      <c r="B123" s="140">
        <v>114</v>
      </c>
      <c r="C123" s="141">
        <v>74.413160678999986</v>
      </c>
      <c r="D123" s="139">
        <v>101.47249183499997</v>
      </c>
      <c r="E123" s="141">
        <v>165.06192005159997</v>
      </c>
      <c r="F123" s="139">
        <v>173.17971939839995</v>
      </c>
      <c r="G123" s="141">
        <v>190.76828464979997</v>
      </c>
      <c r="H123" s="139">
        <v>198.88608399659998</v>
      </c>
      <c r="I123" s="141">
        <v>207.00388334339993</v>
      </c>
      <c r="J123" s="142">
        <v>223.23948203699996</v>
      </c>
      <c r="K123" s="141">
        <v>223.23948203699996</v>
      </c>
      <c r="L123" s="143">
        <v>223.23948203699996</v>
      </c>
    </row>
    <row r="124" spans="2:12">
      <c r="B124" s="144">
        <v>115</v>
      </c>
      <c r="C124" s="141">
        <v>75.065907702499999</v>
      </c>
      <c r="D124" s="139">
        <v>102.36260141249998</v>
      </c>
      <c r="E124" s="141">
        <v>166.50983163099997</v>
      </c>
      <c r="F124" s="139">
        <v>174.69883974399997</v>
      </c>
      <c r="G124" s="141">
        <v>192.4416906555</v>
      </c>
      <c r="H124" s="139">
        <v>200.6306987685</v>
      </c>
      <c r="I124" s="141">
        <v>208.81970688149994</v>
      </c>
      <c r="J124" s="145">
        <v>225.19772310749997</v>
      </c>
      <c r="K124" s="146">
        <v>225.19772310749997</v>
      </c>
      <c r="L124" s="147">
        <v>225.19772310749997</v>
      </c>
    </row>
    <row r="125" spans="2:12">
      <c r="B125" s="140">
        <v>116</v>
      </c>
      <c r="C125" s="136">
        <v>75.718654725999997</v>
      </c>
      <c r="D125" s="148">
        <v>103.25271098999998</v>
      </c>
      <c r="E125" s="136">
        <v>167.95774321039997</v>
      </c>
      <c r="F125" s="148">
        <v>176.21796008959996</v>
      </c>
      <c r="G125" s="136">
        <v>194.11509666119997</v>
      </c>
      <c r="H125" s="148">
        <v>202.37531354039999</v>
      </c>
      <c r="I125" s="136">
        <v>210.63553041959995</v>
      </c>
      <c r="J125" s="142">
        <v>227.15596417799998</v>
      </c>
      <c r="K125" s="141">
        <v>227.15596417799998</v>
      </c>
      <c r="L125" s="143">
        <v>227.15596417799998</v>
      </c>
    </row>
    <row r="126" spans="2:12">
      <c r="B126" s="140">
        <v>117</v>
      </c>
      <c r="C126" s="141">
        <v>76.371401749499981</v>
      </c>
      <c r="D126" s="139">
        <v>104.14282056749998</v>
      </c>
      <c r="E126" s="141">
        <v>169.40565478979997</v>
      </c>
      <c r="F126" s="139">
        <v>177.73708043519994</v>
      </c>
      <c r="G126" s="141">
        <v>195.78850266689997</v>
      </c>
      <c r="H126" s="139">
        <v>204.11992831229998</v>
      </c>
      <c r="I126" s="141">
        <v>212.45135395769998</v>
      </c>
      <c r="J126" s="142">
        <v>229.11420524849999</v>
      </c>
      <c r="K126" s="141">
        <v>229.11420524849999</v>
      </c>
      <c r="L126" s="143">
        <v>229.11420524849999</v>
      </c>
    </row>
    <row r="127" spans="2:12">
      <c r="B127" s="140">
        <v>118</v>
      </c>
      <c r="C127" s="141">
        <v>77.024148772999993</v>
      </c>
      <c r="D127" s="139">
        <v>105.03293014499998</v>
      </c>
      <c r="E127" s="141">
        <v>170.85356636919997</v>
      </c>
      <c r="F127" s="139">
        <v>179.25620078079999</v>
      </c>
      <c r="G127" s="141">
        <v>197.46190867259995</v>
      </c>
      <c r="H127" s="139">
        <v>205.86454308419997</v>
      </c>
      <c r="I127" s="141">
        <v>214.26717749579993</v>
      </c>
      <c r="J127" s="142">
        <v>231.07244631899994</v>
      </c>
      <c r="K127" s="141">
        <v>231.07244631899994</v>
      </c>
      <c r="L127" s="143">
        <v>231.07244631899994</v>
      </c>
    </row>
    <row r="128" spans="2:12">
      <c r="B128" s="140">
        <v>119</v>
      </c>
      <c r="C128" s="141">
        <v>77.676895796500006</v>
      </c>
      <c r="D128" s="139">
        <v>105.92303972249998</v>
      </c>
      <c r="E128" s="141">
        <v>172.30147794859997</v>
      </c>
      <c r="F128" s="139">
        <v>180.77532112639997</v>
      </c>
      <c r="G128" s="141">
        <v>199.13531467829995</v>
      </c>
      <c r="H128" s="139">
        <v>207.60915785609996</v>
      </c>
      <c r="I128" s="141">
        <v>216.08300103389996</v>
      </c>
      <c r="J128" s="142">
        <v>233.03068738949997</v>
      </c>
      <c r="K128" s="141">
        <v>233.03068738949997</v>
      </c>
      <c r="L128" s="143">
        <v>233.03068738949997</v>
      </c>
    </row>
    <row r="129" spans="2:12">
      <c r="B129" s="140">
        <v>120</v>
      </c>
      <c r="C129" s="146">
        <v>78.329642819999989</v>
      </c>
      <c r="D129" s="149">
        <v>106.81314929999999</v>
      </c>
      <c r="E129" s="146">
        <v>173.74938952799997</v>
      </c>
      <c r="F129" s="149">
        <v>182.29444147199996</v>
      </c>
      <c r="G129" s="146">
        <v>200.80872068399992</v>
      </c>
      <c r="H129" s="149">
        <v>209.353772628</v>
      </c>
      <c r="I129" s="146">
        <v>217.89882457199997</v>
      </c>
      <c r="J129" s="142">
        <v>234.98892845999995</v>
      </c>
      <c r="K129" s="141">
        <v>234.98892845999995</v>
      </c>
      <c r="L129" s="143">
        <v>234.98892845999995</v>
      </c>
    </row>
    <row r="130" spans="2:12">
      <c r="B130" s="128">
        <v>121</v>
      </c>
      <c r="C130" s="141">
        <v>78.982389843499988</v>
      </c>
      <c r="D130" s="139">
        <v>107.70325887749998</v>
      </c>
      <c r="E130" s="141">
        <v>175.19730110739997</v>
      </c>
      <c r="F130" s="139">
        <v>183.81356181759995</v>
      </c>
      <c r="G130" s="141">
        <v>202.48212668969998</v>
      </c>
      <c r="H130" s="139">
        <v>211.09838739989996</v>
      </c>
      <c r="I130" s="141">
        <v>219.71464811009994</v>
      </c>
      <c r="J130" s="135">
        <v>236.94716953049996</v>
      </c>
      <c r="K130" s="136">
        <v>236.94716953049996</v>
      </c>
      <c r="L130" s="137">
        <v>236.94716953049996</v>
      </c>
    </row>
    <row r="131" spans="2:12">
      <c r="B131" s="140">
        <v>122</v>
      </c>
      <c r="C131" s="141">
        <v>79.635136866999972</v>
      </c>
      <c r="D131" s="139">
        <v>108.59336845499998</v>
      </c>
      <c r="E131" s="141">
        <v>176.64521268679999</v>
      </c>
      <c r="F131" s="139">
        <v>185.33268216319993</v>
      </c>
      <c r="G131" s="141">
        <v>204.15553269539998</v>
      </c>
      <c r="H131" s="139">
        <v>212.84300217179992</v>
      </c>
      <c r="I131" s="141">
        <v>221.53047164819995</v>
      </c>
      <c r="J131" s="142">
        <v>238.905410601</v>
      </c>
      <c r="K131" s="141">
        <v>238.905410601</v>
      </c>
      <c r="L131" s="143">
        <v>238.905410601</v>
      </c>
    </row>
    <row r="132" spans="2:12">
      <c r="B132" s="140">
        <v>123</v>
      </c>
      <c r="C132" s="141">
        <v>80.287883890499984</v>
      </c>
      <c r="D132" s="139">
        <v>109.48347803249997</v>
      </c>
      <c r="E132" s="141">
        <v>178.09312426619996</v>
      </c>
      <c r="F132" s="139">
        <v>186.85180250879998</v>
      </c>
      <c r="G132" s="141">
        <v>205.82893870110001</v>
      </c>
      <c r="H132" s="139">
        <v>214.5876169437</v>
      </c>
      <c r="I132" s="141">
        <v>223.34629518629998</v>
      </c>
      <c r="J132" s="142">
        <v>240.86365167149992</v>
      </c>
      <c r="K132" s="141">
        <v>240.86365167149992</v>
      </c>
      <c r="L132" s="143">
        <v>240.86365167149992</v>
      </c>
    </row>
    <row r="133" spans="2:12">
      <c r="B133" s="140">
        <v>124</v>
      </c>
      <c r="C133" s="141">
        <v>80.940630913999996</v>
      </c>
      <c r="D133" s="139">
        <v>110.37358760999997</v>
      </c>
      <c r="E133" s="141">
        <v>179.54103584559996</v>
      </c>
      <c r="F133" s="139">
        <v>188.37092285439996</v>
      </c>
      <c r="G133" s="141">
        <v>207.50234470679996</v>
      </c>
      <c r="H133" s="139">
        <v>216.33223171559996</v>
      </c>
      <c r="I133" s="141">
        <v>225.16211872439996</v>
      </c>
      <c r="J133" s="142">
        <v>242.82189274199993</v>
      </c>
      <c r="K133" s="141">
        <v>242.82189274199993</v>
      </c>
      <c r="L133" s="143">
        <v>242.82189274199993</v>
      </c>
    </row>
    <row r="134" spans="2:12">
      <c r="B134" s="144">
        <v>125</v>
      </c>
      <c r="C134" s="141">
        <v>81.593377937499994</v>
      </c>
      <c r="D134" s="139">
        <v>111.26369718749997</v>
      </c>
      <c r="E134" s="141">
        <v>180.98894742499996</v>
      </c>
      <c r="F134" s="139">
        <v>189.89004319999998</v>
      </c>
      <c r="G134" s="141">
        <v>209.17575071249996</v>
      </c>
      <c r="H134" s="139">
        <v>218.07684648749992</v>
      </c>
      <c r="I134" s="141">
        <v>226.97794226249994</v>
      </c>
      <c r="J134" s="145">
        <v>244.78013381249994</v>
      </c>
      <c r="K134" s="146">
        <v>244.78013381249994</v>
      </c>
      <c r="L134" s="147">
        <v>244.78013381249994</v>
      </c>
    </row>
    <row r="135" spans="2:12">
      <c r="B135" s="140">
        <v>126</v>
      </c>
      <c r="C135" s="136">
        <v>82.246124960999992</v>
      </c>
      <c r="D135" s="148">
        <v>112.15380676499997</v>
      </c>
      <c r="E135" s="136">
        <v>182.43685900439999</v>
      </c>
      <c r="F135" s="148">
        <v>191.40916354559997</v>
      </c>
      <c r="G135" s="136">
        <v>210.84915671819996</v>
      </c>
      <c r="H135" s="148">
        <v>219.8214612594</v>
      </c>
      <c r="I135" s="136">
        <v>228.79376580059997</v>
      </c>
      <c r="J135" s="142">
        <v>246.73837488299998</v>
      </c>
      <c r="K135" s="141">
        <v>246.73837488299998</v>
      </c>
      <c r="L135" s="143">
        <v>246.73837488299998</v>
      </c>
    </row>
    <row r="136" spans="2:12">
      <c r="B136" s="140">
        <v>127</v>
      </c>
      <c r="C136" s="141">
        <v>82.898871984499976</v>
      </c>
      <c r="D136" s="139">
        <v>113.04391634249997</v>
      </c>
      <c r="E136" s="141">
        <v>183.88477058379993</v>
      </c>
      <c r="F136" s="139">
        <v>192.92828389119995</v>
      </c>
      <c r="G136" s="141">
        <v>212.52256272389997</v>
      </c>
      <c r="H136" s="139">
        <v>221.56607603129996</v>
      </c>
      <c r="I136" s="141">
        <v>230.60958933869995</v>
      </c>
      <c r="J136" s="142">
        <v>248.69661595349999</v>
      </c>
      <c r="K136" s="141">
        <v>248.69661595349999</v>
      </c>
      <c r="L136" s="143">
        <v>248.69661595349999</v>
      </c>
    </row>
    <row r="137" spans="2:12">
      <c r="B137" s="140">
        <v>128</v>
      </c>
      <c r="C137" s="141">
        <v>83.551619007999989</v>
      </c>
      <c r="D137" s="139">
        <v>113.93402591999998</v>
      </c>
      <c r="E137" s="141">
        <v>185.33268216319993</v>
      </c>
      <c r="F137" s="139">
        <v>194.4474042368</v>
      </c>
      <c r="G137" s="141">
        <v>214.19596872959994</v>
      </c>
      <c r="H137" s="139">
        <v>223.31069080319995</v>
      </c>
      <c r="I137" s="141">
        <v>232.42541287679998</v>
      </c>
      <c r="J137" s="142">
        <v>250.65485702399994</v>
      </c>
      <c r="K137" s="141">
        <v>250.65485702399994</v>
      </c>
      <c r="L137" s="143">
        <v>250.65485702399994</v>
      </c>
    </row>
    <row r="138" spans="2:12">
      <c r="B138" s="140">
        <v>129</v>
      </c>
      <c r="C138" s="141">
        <v>84.204366031499987</v>
      </c>
      <c r="D138" s="139">
        <v>114.82413549749997</v>
      </c>
      <c r="E138" s="141">
        <v>186.78059374259993</v>
      </c>
      <c r="F138" s="139">
        <v>195.96652458239998</v>
      </c>
      <c r="G138" s="141">
        <v>215.86937473529994</v>
      </c>
      <c r="H138" s="139">
        <v>225.05530557509996</v>
      </c>
      <c r="I138" s="141">
        <v>234.24123641489996</v>
      </c>
      <c r="J138" s="142">
        <v>252.61309809449997</v>
      </c>
      <c r="K138" s="141">
        <v>252.61309809449997</v>
      </c>
      <c r="L138" s="143">
        <v>252.61309809449997</v>
      </c>
    </row>
    <row r="139" spans="2:12">
      <c r="B139" s="140">
        <v>130</v>
      </c>
      <c r="C139" s="146">
        <v>84.857113054999985</v>
      </c>
      <c r="D139" s="149">
        <v>115.71424507499998</v>
      </c>
      <c r="E139" s="146">
        <v>188.22850532199993</v>
      </c>
      <c r="F139" s="149">
        <v>197.48564492799997</v>
      </c>
      <c r="G139" s="146">
        <v>217.54278074099997</v>
      </c>
      <c r="H139" s="149">
        <v>226.79992034699995</v>
      </c>
      <c r="I139" s="146">
        <v>236.05705995299999</v>
      </c>
      <c r="J139" s="142">
        <v>254.57133916499996</v>
      </c>
      <c r="K139" s="141">
        <v>254.57133916499996</v>
      </c>
      <c r="L139" s="143">
        <v>254.57133916499996</v>
      </c>
    </row>
    <row r="140" spans="2:12">
      <c r="B140" s="128">
        <v>131</v>
      </c>
      <c r="C140" s="141">
        <v>85.509860078499983</v>
      </c>
      <c r="D140" s="139">
        <v>116.60435465249998</v>
      </c>
      <c r="E140" s="141">
        <v>189.67641690139996</v>
      </c>
      <c r="F140" s="139">
        <v>199.00476527359996</v>
      </c>
      <c r="G140" s="141">
        <v>219.21618674669998</v>
      </c>
      <c r="H140" s="139">
        <v>228.54453511889994</v>
      </c>
      <c r="I140" s="141">
        <v>237.87288349109997</v>
      </c>
      <c r="J140" s="135">
        <v>256.52958023549996</v>
      </c>
      <c r="K140" s="136">
        <v>256.52958023549996</v>
      </c>
      <c r="L140" s="137">
        <v>256.52958023549996</v>
      </c>
    </row>
    <row r="141" spans="2:12">
      <c r="B141" s="140">
        <v>132</v>
      </c>
      <c r="C141" s="141">
        <v>86.162607101999967</v>
      </c>
      <c r="D141" s="139">
        <v>117.49446422999998</v>
      </c>
      <c r="E141" s="141">
        <v>191.12432848079993</v>
      </c>
      <c r="F141" s="139">
        <v>200.52388561919994</v>
      </c>
      <c r="G141" s="141">
        <v>220.88959275239995</v>
      </c>
      <c r="H141" s="139">
        <v>230.28914989079996</v>
      </c>
      <c r="I141" s="141">
        <v>239.68870702919997</v>
      </c>
      <c r="J141" s="142">
        <v>258.487821306</v>
      </c>
      <c r="K141" s="141">
        <v>258.487821306</v>
      </c>
      <c r="L141" s="143">
        <v>258.487821306</v>
      </c>
    </row>
    <row r="142" spans="2:12">
      <c r="B142" s="140">
        <v>133</v>
      </c>
      <c r="C142" s="141">
        <v>86.815354125499994</v>
      </c>
      <c r="D142" s="139">
        <v>118.38457380749999</v>
      </c>
      <c r="E142" s="141">
        <v>192.57224006019993</v>
      </c>
      <c r="F142" s="139">
        <v>202.04300596479999</v>
      </c>
      <c r="G142" s="141">
        <v>222.56299875809995</v>
      </c>
      <c r="H142" s="139">
        <v>232.03376466269998</v>
      </c>
      <c r="I142" s="141">
        <v>241.50453056729998</v>
      </c>
      <c r="J142" s="142">
        <v>260.44606237649992</v>
      </c>
      <c r="K142" s="141">
        <v>260.44606237649992</v>
      </c>
      <c r="L142" s="143">
        <v>260.44606237649992</v>
      </c>
    </row>
    <row r="143" spans="2:12">
      <c r="B143" s="140">
        <v>134</v>
      </c>
      <c r="C143" s="141">
        <v>87.468101148999992</v>
      </c>
      <c r="D143" s="139">
        <v>119.27468338499997</v>
      </c>
      <c r="E143" s="141">
        <v>194.02015163959993</v>
      </c>
      <c r="F143" s="139">
        <v>203.56212631039998</v>
      </c>
      <c r="G143" s="141">
        <v>224.23640476379998</v>
      </c>
      <c r="H143" s="139">
        <v>233.77837943459994</v>
      </c>
      <c r="I143" s="141">
        <v>243.32035410539999</v>
      </c>
      <c r="J143" s="142">
        <v>262.4043034469999</v>
      </c>
      <c r="K143" s="141">
        <v>262.4043034469999</v>
      </c>
      <c r="L143" s="143">
        <v>262.4043034469999</v>
      </c>
    </row>
    <row r="144" spans="2:12">
      <c r="B144" s="144">
        <v>135</v>
      </c>
      <c r="C144" s="141">
        <v>88.120848172499976</v>
      </c>
      <c r="D144" s="139">
        <v>120.16479296249997</v>
      </c>
      <c r="E144" s="141">
        <v>195.46806321899996</v>
      </c>
      <c r="F144" s="139">
        <v>205.08124665600002</v>
      </c>
      <c r="G144" s="141">
        <v>225.90981076949998</v>
      </c>
      <c r="H144" s="139">
        <v>235.52299420649996</v>
      </c>
      <c r="I144" s="141">
        <v>245.13617764349999</v>
      </c>
      <c r="J144" s="145">
        <v>264.36254451749994</v>
      </c>
      <c r="K144" s="146">
        <v>264.36254451749994</v>
      </c>
      <c r="L144" s="147">
        <v>264.36254451749994</v>
      </c>
    </row>
    <row r="145" spans="2:12">
      <c r="B145" s="140">
        <v>136</v>
      </c>
      <c r="C145" s="136">
        <v>88.773595195999988</v>
      </c>
      <c r="D145" s="148">
        <v>121.05490253999997</v>
      </c>
      <c r="E145" s="136">
        <v>196.91597479839996</v>
      </c>
      <c r="F145" s="148">
        <v>206.60036700159998</v>
      </c>
      <c r="G145" s="136">
        <v>227.58321677519996</v>
      </c>
      <c r="H145" s="148">
        <v>237.26760897839995</v>
      </c>
      <c r="I145" s="136">
        <v>246.95200118159997</v>
      </c>
      <c r="J145" s="142">
        <v>266.32078558799998</v>
      </c>
      <c r="K145" s="141">
        <v>266.32078558799998</v>
      </c>
      <c r="L145" s="143">
        <v>266.32078558799998</v>
      </c>
    </row>
    <row r="146" spans="2:12">
      <c r="B146" s="140">
        <v>137</v>
      </c>
      <c r="C146" s="141">
        <v>89.426342219499972</v>
      </c>
      <c r="D146" s="139">
        <v>121.94501211749997</v>
      </c>
      <c r="E146" s="141">
        <v>198.36388637779993</v>
      </c>
      <c r="F146" s="139">
        <v>208.11948734719996</v>
      </c>
      <c r="G146" s="141">
        <v>229.25662278089993</v>
      </c>
      <c r="H146" s="139">
        <v>239.01222375029994</v>
      </c>
      <c r="I146" s="141">
        <v>248.76782471969995</v>
      </c>
      <c r="J146" s="142">
        <v>268.27902665849996</v>
      </c>
      <c r="K146" s="141">
        <v>268.27902665849996</v>
      </c>
      <c r="L146" s="143">
        <v>268.27902665849996</v>
      </c>
    </row>
    <row r="147" spans="2:12">
      <c r="B147" s="140">
        <v>138</v>
      </c>
      <c r="C147" s="141">
        <v>90.079089242999984</v>
      </c>
      <c r="D147" s="139">
        <v>122.83512169499997</v>
      </c>
      <c r="E147" s="141">
        <v>199.81179795719996</v>
      </c>
      <c r="F147" s="139">
        <v>209.63860769279998</v>
      </c>
      <c r="G147" s="141">
        <v>230.93002878659996</v>
      </c>
      <c r="H147" s="139">
        <v>240.75683852219998</v>
      </c>
      <c r="I147" s="141">
        <v>250.58364825779995</v>
      </c>
      <c r="J147" s="142">
        <v>270.23726772899994</v>
      </c>
      <c r="K147" s="141">
        <v>270.23726772899994</v>
      </c>
      <c r="L147" s="143">
        <v>270.23726772899994</v>
      </c>
    </row>
    <row r="148" spans="2:12">
      <c r="B148" s="140">
        <v>139</v>
      </c>
      <c r="C148" s="141">
        <v>90.731836266499997</v>
      </c>
      <c r="D148" s="139">
        <v>123.72523127249998</v>
      </c>
      <c r="E148" s="141">
        <v>201.25970953659996</v>
      </c>
      <c r="F148" s="139">
        <v>211.15772803839997</v>
      </c>
      <c r="G148" s="141">
        <v>232.60343479229999</v>
      </c>
      <c r="H148" s="139">
        <v>242.50145329409997</v>
      </c>
      <c r="I148" s="141">
        <v>252.39947179589993</v>
      </c>
      <c r="J148" s="142">
        <v>272.19550879949998</v>
      </c>
      <c r="K148" s="141">
        <v>272.19550879949998</v>
      </c>
      <c r="L148" s="143">
        <v>272.19550879949998</v>
      </c>
    </row>
    <row r="149" spans="2:12">
      <c r="B149" s="140">
        <v>140</v>
      </c>
      <c r="C149" s="146">
        <v>91.384583289999981</v>
      </c>
      <c r="D149" s="149">
        <v>124.61534084999997</v>
      </c>
      <c r="E149" s="146">
        <v>202.70762111599998</v>
      </c>
      <c r="F149" s="149">
        <v>212.67684838399995</v>
      </c>
      <c r="G149" s="146">
        <v>234.27684079799997</v>
      </c>
      <c r="H149" s="149">
        <v>244.24606806599996</v>
      </c>
      <c r="I149" s="146">
        <v>254.21529533399993</v>
      </c>
      <c r="J149" s="142">
        <v>274.15374986999996</v>
      </c>
      <c r="K149" s="141">
        <v>274.15374986999996</v>
      </c>
      <c r="L149" s="143">
        <v>274.15374986999996</v>
      </c>
    </row>
    <row r="150" spans="2:12">
      <c r="B150" s="128">
        <v>141</v>
      </c>
      <c r="C150" s="141">
        <v>92.037330313499993</v>
      </c>
      <c r="D150" s="139">
        <v>125.50545042749998</v>
      </c>
      <c r="E150" s="141">
        <v>204.15553269539998</v>
      </c>
      <c r="F150" s="139">
        <v>214.19596872959994</v>
      </c>
      <c r="G150" s="141">
        <v>235.95024680369997</v>
      </c>
      <c r="H150" s="139">
        <v>245.99068283790001</v>
      </c>
      <c r="I150" s="141">
        <v>256.03111887209991</v>
      </c>
      <c r="J150" s="135">
        <v>276.11199094049994</v>
      </c>
      <c r="K150" s="136">
        <v>276.11199094049994</v>
      </c>
      <c r="L150" s="137">
        <v>276.11199094049994</v>
      </c>
    </row>
    <row r="151" spans="2:12">
      <c r="B151" s="140">
        <v>142</v>
      </c>
      <c r="C151" s="141">
        <v>92.690077336999991</v>
      </c>
      <c r="D151" s="139">
        <v>126.39556000499996</v>
      </c>
      <c r="E151" s="141">
        <v>205.60344427479995</v>
      </c>
      <c r="F151" s="139">
        <v>215.71508907519993</v>
      </c>
      <c r="G151" s="141">
        <v>237.62365280939997</v>
      </c>
      <c r="H151" s="139">
        <v>247.73529760979997</v>
      </c>
      <c r="I151" s="141">
        <v>257.84694241019997</v>
      </c>
      <c r="J151" s="142">
        <v>278.07023201099997</v>
      </c>
      <c r="K151" s="141">
        <v>278.07023201099997</v>
      </c>
      <c r="L151" s="143">
        <v>278.07023201099997</v>
      </c>
    </row>
    <row r="152" spans="2:12">
      <c r="B152" s="140">
        <v>143</v>
      </c>
      <c r="C152" s="141">
        <v>93.342824360499989</v>
      </c>
      <c r="D152" s="139">
        <v>127.28566958249998</v>
      </c>
      <c r="E152" s="141">
        <v>207.05135585419995</v>
      </c>
      <c r="F152" s="139">
        <v>217.23420942079997</v>
      </c>
      <c r="G152" s="141">
        <v>239.29705881509994</v>
      </c>
      <c r="H152" s="139">
        <v>249.47991238169993</v>
      </c>
      <c r="I152" s="141">
        <v>259.66276594829992</v>
      </c>
      <c r="J152" s="142">
        <v>280.02847308149995</v>
      </c>
      <c r="K152" s="141">
        <v>280.02847308149995</v>
      </c>
      <c r="L152" s="143">
        <v>280.02847308149995</v>
      </c>
    </row>
    <row r="153" spans="2:12">
      <c r="B153" s="140">
        <v>144</v>
      </c>
      <c r="C153" s="141">
        <v>93.995571383999987</v>
      </c>
      <c r="D153" s="139">
        <v>128.17577915999999</v>
      </c>
      <c r="E153" s="141">
        <v>208.49926743359998</v>
      </c>
      <c r="F153" s="139">
        <v>218.75332976639996</v>
      </c>
      <c r="G153" s="141">
        <v>240.97046482079992</v>
      </c>
      <c r="H153" s="139">
        <v>251.22452715360001</v>
      </c>
      <c r="I153" s="141">
        <v>261.47858948639998</v>
      </c>
      <c r="J153" s="142">
        <v>281.98671415199993</v>
      </c>
      <c r="K153" s="141">
        <v>281.98671415199993</v>
      </c>
      <c r="L153" s="143">
        <v>281.98671415199993</v>
      </c>
    </row>
    <row r="154" spans="2:12">
      <c r="B154" s="144">
        <v>145</v>
      </c>
      <c r="C154" s="141">
        <v>94.648318407499971</v>
      </c>
      <c r="D154" s="139">
        <v>129.06588873749996</v>
      </c>
      <c r="E154" s="141">
        <v>209.94717901299998</v>
      </c>
      <c r="F154" s="139">
        <v>220.27245011199994</v>
      </c>
      <c r="G154" s="141">
        <v>242.64387082649992</v>
      </c>
      <c r="H154" s="139">
        <v>252.96914192549997</v>
      </c>
      <c r="I154" s="141">
        <v>263.29441302449993</v>
      </c>
      <c r="J154" s="145">
        <v>283.94495522250003</v>
      </c>
      <c r="K154" s="146">
        <v>283.94495522250003</v>
      </c>
      <c r="L154" s="147">
        <v>283.94495522250003</v>
      </c>
    </row>
    <row r="155" spans="2:12">
      <c r="B155" s="140">
        <v>146</v>
      </c>
      <c r="C155" s="136">
        <v>95.301065430999984</v>
      </c>
      <c r="D155" s="148">
        <v>129.95599831499999</v>
      </c>
      <c r="E155" s="136">
        <v>211.39509059239998</v>
      </c>
      <c r="F155" s="148">
        <v>221.79157045759993</v>
      </c>
      <c r="G155" s="136">
        <v>244.31727683219995</v>
      </c>
      <c r="H155" s="148">
        <v>254.71375669739993</v>
      </c>
      <c r="I155" s="136">
        <v>265.11023656259994</v>
      </c>
      <c r="J155" s="142">
        <v>285.90319629299995</v>
      </c>
      <c r="K155" s="141">
        <v>285.90319629299995</v>
      </c>
      <c r="L155" s="143">
        <v>285.90319629299995</v>
      </c>
    </row>
    <row r="156" spans="2:12">
      <c r="B156" s="140">
        <v>147</v>
      </c>
      <c r="C156" s="141">
        <v>95.953812454499982</v>
      </c>
      <c r="D156" s="139">
        <v>130.84610789249999</v>
      </c>
      <c r="E156" s="141">
        <v>212.84300217179992</v>
      </c>
      <c r="F156" s="139">
        <v>223.31069080319995</v>
      </c>
      <c r="G156" s="141">
        <v>245.99068283790001</v>
      </c>
      <c r="H156" s="139">
        <v>256.4583714693</v>
      </c>
      <c r="I156" s="141">
        <v>266.92606010069994</v>
      </c>
      <c r="J156" s="142">
        <v>287.86143736349999</v>
      </c>
      <c r="K156" s="141">
        <v>287.86143736349999</v>
      </c>
      <c r="L156" s="143">
        <v>287.86143736349999</v>
      </c>
    </row>
    <row r="157" spans="2:12">
      <c r="B157" s="140">
        <v>148</v>
      </c>
      <c r="C157" s="141">
        <v>96.60655947799998</v>
      </c>
      <c r="D157" s="139">
        <v>131.73621746999996</v>
      </c>
      <c r="E157" s="141">
        <v>214.29091375119992</v>
      </c>
      <c r="F157" s="139">
        <v>224.82981114879999</v>
      </c>
      <c r="G157" s="141">
        <v>247.66408884359998</v>
      </c>
      <c r="H157" s="139">
        <v>258.20298624119999</v>
      </c>
      <c r="I157" s="141">
        <v>268.74188363879995</v>
      </c>
      <c r="J157" s="142">
        <v>289.81967843399991</v>
      </c>
      <c r="K157" s="141">
        <v>289.81967843399991</v>
      </c>
      <c r="L157" s="143">
        <v>289.81967843399991</v>
      </c>
    </row>
    <row r="158" spans="2:12">
      <c r="B158" s="140">
        <v>149</v>
      </c>
      <c r="C158" s="141">
        <v>97.259306501499978</v>
      </c>
      <c r="D158" s="139">
        <v>132.62632704749996</v>
      </c>
      <c r="E158" s="141">
        <v>215.73882533059995</v>
      </c>
      <c r="F158" s="139">
        <v>226.34893149439998</v>
      </c>
      <c r="G158" s="141">
        <v>249.33749484929999</v>
      </c>
      <c r="H158" s="139">
        <v>259.94760101309993</v>
      </c>
      <c r="I158" s="141">
        <v>270.55770717689995</v>
      </c>
      <c r="J158" s="142">
        <v>291.77791950449995</v>
      </c>
      <c r="K158" s="141">
        <v>291.77791950449995</v>
      </c>
      <c r="L158" s="143">
        <v>291.77791950449995</v>
      </c>
    </row>
    <row r="159" spans="2:12">
      <c r="B159" s="144">
        <v>150</v>
      </c>
      <c r="C159" s="146">
        <v>97.912053524999962</v>
      </c>
      <c r="D159" s="149">
        <v>133.51643662499995</v>
      </c>
      <c r="E159" s="146">
        <v>217.18673690999995</v>
      </c>
      <c r="F159" s="149">
        <v>227.86805183999996</v>
      </c>
      <c r="G159" s="146">
        <v>251.01090085499996</v>
      </c>
      <c r="H159" s="149">
        <v>261.69221578499997</v>
      </c>
      <c r="I159" s="146">
        <v>272.37353071499996</v>
      </c>
      <c r="J159" s="145">
        <v>293.73616057499993</v>
      </c>
      <c r="K159" s="146">
        <v>293.73616057499993</v>
      </c>
      <c r="L159" s="147">
        <v>293.73616057499993</v>
      </c>
    </row>
    <row r="160" spans="2:12">
      <c r="B160" s="150" t="s">
        <v>263</v>
      </c>
      <c r="C160" s="146">
        <v>0.64842419552980102</v>
      </c>
      <c r="D160" s="149">
        <v>0.88421481208609243</v>
      </c>
      <c r="E160" s="146">
        <v>1.4383227609933771</v>
      </c>
      <c r="F160" s="149">
        <v>1.5090599459602647</v>
      </c>
      <c r="G160" s="146">
        <v>1.662323846721854</v>
      </c>
      <c r="H160" s="149">
        <v>1.7330610316887416</v>
      </c>
      <c r="I160" s="146">
        <v>1.8037982166556288</v>
      </c>
      <c r="J160" s="145">
        <v>1.9452725865894036</v>
      </c>
      <c r="K160" s="146">
        <v>1.9452725865894036</v>
      </c>
      <c r="L160" s="147">
        <v>1.9452725865894036</v>
      </c>
    </row>
    <row r="161" spans="2:12">
      <c r="B161" s="151" t="s">
        <v>264</v>
      </c>
      <c r="L161" s="153"/>
    </row>
    <row r="162" spans="2:12">
      <c r="B162" s="154" t="s">
        <v>265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2"/>
  <sheetViews>
    <sheetView showGridLines="0" workbookViewId="0">
      <selection activeCell="L1" sqref="L1"/>
    </sheetView>
  </sheetViews>
  <sheetFormatPr defaultColWidth="9.140625" defaultRowHeight="12.75"/>
  <cols>
    <col min="1" max="1" width="5.7109375" style="127" customWidth="1"/>
    <col min="2" max="2" width="7.7109375" style="127" customWidth="1"/>
    <col min="3" max="9" width="9.7109375" style="152" customWidth="1"/>
    <col min="10" max="10" width="4.7109375" style="152" customWidth="1"/>
    <col min="11" max="12" width="9.7109375" style="110" customWidth="1"/>
    <col min="13" max="256" width="9.140625" style="110"/>
    <col min="257" max="257" width="5.7109375" style="110" customWidth="1"/>
    <col min="258" max="258" width="7.7109375" style="110" customWidth="1"/>
    <col min="259" max="265" width="9.7109375" style="110" customWidth="1"/>
    <col min="266" max="266" width="4.7109375" style="110" customWidth="1"/>
    <col min="267" max="268" width="9.7109375" style="110" customWidth="1"/>
    <col min="269" max="512" width="9.140625" style="110"/>
    <col min="513" max="513" width="5.7109375" style="110" customWidth="1"/>
    <col min="514" max="514" width="7.7109375" style="110" customWidth="1"/>
    <col min="515" max="521" width="9.7109375" style="110" customWidth="1"/>
    <col min="522" max="522" width="4.7109375" style="110" customWidth="1"/>
    <col min="523" max="524" width="9.7109375" style="110" customWidth="1"/>
    <col min="525" max="768" width="9.140625" style="110"/>
    <col min="769" max="769" width="5.7109375" style="110" customWidth="1"/>
    <col min="770" max="770" width="7.7109375" style="110" customWidth="1"/>
    <col min="771" max="777" width="9.7109375" style="110" customWidth="1"/>
    <col min="778" max="778" width="4.7109375" style="110" customWidth="1"/>
    <col min="779" max="780" width="9.7109375" style="110" customWidth="1"/>
    <col min="781" max="1024" width="9.140625" style="110"/>
    <col min="1025" max="1025" width="5.7109375" style="110" customWidth="1"/>
    <col min="1026" max="1026" width="7.7109375" style="110" customWidth="1"/>
    <col min="1027" max="1033" width="9.7109375" style="110" customWidth="1"/>
    <col min="1034" max="1034" width="4.7109375" style="110" customWidth="1"/>
    <col min="1035" max="1036" width="9.7109375" style="110" customWidth="1"/>
    <col min="1037" max="1280" width="9.140625" style="110"/>
    <col min="1281" max="1281" width="5.7109375" style="110" customWidth="1"/>
    <col min="1282" max="1282" width="7.7109375" style="110" customWidth="1"/>
    <col min="1283" max="1289" width="9.7109375" style="110" customWidth="1"/>
    <col min="1290" max="1290" width="4.7109375" style="110" customWidth="1"/>
    <col min="1291" max="1292" width="9.7109375" style="110" customWidth="1"/>
    <col min="1293" max="1536" width="9.140625" style="110"/>
    <col min="1537" max="1537" width="5.7109375" style="110" customWidth="1"/>
    <col min="1538" max="1538" width="7.7109375" style="110" customWidth="1"/>
    <col min="1539" max="1545" width="9.7109375" style="110" customWidth="1"/>
    <col min="1546" max="1546" width="4.7109375" style="110" customWidth="1"/>
    <col min="1547" max="1548" width="9.7109375" style="110" customWidth="1"/>
    <col min="1549" max="1792" width="9.140625" style="110"/>
    <col min="1793" max="1793" width="5.7109375" style="110" customWidth="1"/>
    <col min="1794" max="1794" width="7.7109375" style="110" customWidth="1"/>
    <col min="1795" max="1801" width="9.7109375" style="110" customWidth="1"/>
    <col min="1802" max="1802" width="4.7109375" style="110" customWidth="1"/>
    <col min="1803" max="1804" width="9.7109375" style="110" customWidth="1"/>
    <col min="1805" max="2048" width="9.140625" style="110"/>
    <col min="2049" max="2049" width="5.7109375" style="110" customWidth="1"/>
    <col min="2050" max="2050" width="7.7109375" style="110" customWidth="1"/>
    <col min="2051" max="2057" width="9.7109375" style="110" customWidth="1"/>
    <col min="2058" max="2058" width="4.7109375" style="110" customWidth="1"/>
    <col min="2059" max="2060" width="9.7109375" style="110" customWidth="1"/>
    <col min="2061" max="2304" width="9.140625" style="110"/>
    <col min="2305" max="2305" width="5.7109375" style="110" customWidth="1"/>
    <col min="2306" max="2306" width="7.7109375" style="110" customWidth="1"/>
    <col min="2307" max="2313" width="9.7109375" style="110" customWidth="1"/>
    <col min="2314" max="2314" width="4.7109375" style="110" customWidth="1"/>
    <col min="2315" max="2316" width="9.7109375" style="110" customWidth="1"/>
    <col min="2317" max="2560" width="9.140625" style="110"/>
    <col min="2561" max="2561" width="5.7109375" style="110" customWidth="1"/>
    <col min="2562" max="2562" width="7.7109375" style="110" customWidth="1"/>
    <col min="2563" max="2569" width="9.7109375" style="110" customWidth="1"/>
    <col min="2570" max="2570" width="4.7109375" style="110" customWidth="1"/>
    <col min="2571" max="2572" width="9.7109375" style="110" customWidth="1"/>
    <col min="2573" max="2816" width="9.140625" style="110"/>
    <col min="2817" max="2817" width="5.7109375" style="110" customWidth="1"/>
    <col min="2818" max="2818" width="7.7109375" style="110" customWidth="1"/>
    <col min="2819" max="2825" width="9.7109375" style="110" customWidth="1"/>
    <col min="2826" max="2826" width="4.7109375" style="110" customWidth="1"/>
    <col min="2827" max="2828" width="9.7109375" style="110" customWidth="1"/>
    <col min="2829" max="3072" width="9.140625" style="110"/>
    <col min="3073" max="3073" width="5.7109375" style="110" customWidth="1"/>
    <col min="3074" max="3074" width="7.7109375" style="110" customWidth="1"/>
    <col min="3075" max="3081" width="9.7109375" style="110" customWidth="1"/>
    <col min="3082" max="3082" width="4.7109375" style="110" customWidth="1"/>
    <col min="3083" max="3084" width="9.7109375" style="110" customWidth="1"/>
    <col min="3085" max="3328" width="9.140625" style="110"/>
    <col min="3329" max="3329" width="5.7109375" style="110" customWidth="1"/>
    <col min="3330" max="3330" width="7.7109375" style="110" customWidth="1"/>
    <col min="3331" max="3337" width="9.7109375" style="110" customWidth="1"/>
    <col min="3338" max="3338" width="4.7109375" style="110" customWidth="1"/>
    <col min="3339" max="3340" width="9.7109375" style="110" customWidth="1"/>
    <col min="3341" max="3584" width="9.140625" style="110"/>
    <col min="3585" max="3585" width="5.7109375" style="110" customWidth="1"/>
    <col min="3586" max="3586" width="7.7109375" style="110" customWidth="1"/>
    <col min="3587" max="3593" width="9.7109375" style="110" customWidth="1"/>
    <col min="3594" max="3594" width="4.7109375" style="110" customWidth="1"/>
    <col min="3595" max="3596" width="9.7109375" style="110" customWidth="1"/>
    <col min="3597" max="3840" width="9.140625" style="110"/>
    <col min="3841" max="3841" width="5.7109375" style="110" customWidth="1"/>
    <col min="3842" max="3842" width="7.7109375" style="110" customWidth="1"/>
    <col min="3843" max="3849" width="9.7109375" style="110" customWidth="1"/>
    <col min="3850" max="3850" width="4.7109375" style="110" customWidth="1"/>
    <col min="3851" max="3852" width="9.7109375" style="110" customWidth="1"/>
    <col min="3853" max="4096" width="9.140625" style="110"/>
    <col min="4097" max="4097" width="5.7109375" style="110" customWidth="1"/>
    <col min="4098" max="4098" width="7.7109375" style="110" customWidth="1"/>
    <col min="4099" max="4105" width="9.7109375" style="110" customWidth="1"/>
    <col min="4106" max="4106" width="4.7109375" style="110" customWidth="1"/>
    <col min="4107" max="4108" width="9.7109375" style="110" customWidth="1"/>
    <col min="4109" max="4352" width="9.140625" style="110"/>
    <col min="4353" max="4353" width="5.7109375" style="110" customWidth="1"/>
    <col min="4354" max="4354" width="7.7109375" style="110" customWidth="1"/>
    <col min="4355" max="4361" width="9.7109375" style="110" customWidth="1"/>
    <col min="4362" max="4362" width="4.7109375" style="110" customWidth="1"/>
    <col min="4363" max="4364" width="9.7109375" style="110" customWidth="1"/>
    <col min="4365" max="4608" width="9.140625" style="110"/>
    <col min="4609" max="4609" width="5.7109375" style="110" customWidth="1"/>
    <col min="4610" max="4610" width="7.7109375" style="110" customWidth="1"/>
    <col min="4611" max="4617" width="9.7109375" style="110" customWidth="1"/>
    <col min="4618" max="4618" width="4.7109375" style="110" customWidth="1"/>
    <col min="4619" max="4620" width="9.7109375" style="110" customWidth="1"/>
    <col min="4621" max="4864" width="9.140625" style="110"/>
    <col min="4865" max="4865" width="5.7109375" style="110" customWidth="1"/>
    <col min="4866" max="4866" width="7.7109375" style="110" customWidth="1"/>
    <col min="4867" max="4873" width="9.7109375" style="110" customWidth="1"/>
    <col min="4874" max="4874" width="4.7109375" style="110" customWidth="1"/>
    <col min="4875" max="4876" width="9.7109375" style="110" customWidth="1"/>
    <col min="4877" max="5120" width="9.140625" style="110"/>
    <col min="5121" max="5121" width="5.7109375" style="110" customWidth="1"/>
    <col min="5122" max="5122" width="7.7109375" style="110" customWidth="1"/>
    <col min="5123" max="5129" width="9.7109375" style="110" customWidth="1"/>
    <col min="5130" max="5130" width="4.7109375" style="110" customWidth="1"/>
    <col min="5131" max="5132" width="9.7109375" style="110" customWidth="1"/>
    <col min="5133" max="5376" width="9.140625" style="110"/>
    <col min="5377" max="5377" width="5.7109375" style="110" customWidth="1"/>
    <col min="5378" max="5378" width="7.7109375" style="110" customWidth="1"/>
    <col min="5379" max="5385" width="9.7109375" style="110" customWidth="1"/>
    <col min="5386" max="5386" width="4.7109375" style="110" customWidth="1"/>
    <col min="5387" max="5388" width="9.7109375" style="110" customWidth="1"/>
    <col min="5389" max="5632" width="9.140625" style="110"/>
    <col min="5633" max="5633" width="5.7109375" style="110" customWidth="1"/>
    <col min="5634" max="5634" width="7.7109375" style="110" customWidth="1"/>
    <col min="5635" max="5641" width="9.7109375" style="110" customWidth="1"/>
    <col min="5642" max="5642" width="4.7109375" style="110" customWidth="1"/>
    <col min="5643" max="5644" width="9.7109375" style="110" customWidth="1"/>
    <col min="5645" max="5888" width="9.140625" style="110"/>
    <col min="5889" max="5889" width="5.7109375" style="110" customWidth="1"/>
    <col min="5890" max="5890" width="7.7109375" style="110" customWidth="1"/>
    <col min="5891" max="5897" width="9.7109375" style="110" customWidth="1"/>
    <col min="5898" max="5898" width="4.7109375" style="110" customWidth="1"/>
    <col min="5899" max="5900" width="9.7109375" style="110" customWidth="1"/>
    <col min="5901" max="6144" width="9.140625" style="110"/>
    <col min="6145" max="6145" width="5.7109375" style="110" customWidth="1"/>
    <col min="6146" max="6146" width="7.7109375" style="110" customWidth="1"/>
    <col min="6147" max="6153" width="9.7109375" style="110" customWidth="1"/>
    <col min="6154" max="6154" width="4.7109375" style="110" customWidth="1"/>
    <col min="6155" max="6156" width="9.7109375" style="110" customWidth="1"/>
    <col min="6157" max="6400" width="9.140625" style="110"/>
    <col min="6401" max="6401" width="5.7109375" style="110" customWidth="1"/>
    <col min="6402" max="6402" width="7.7109375" style="110" customWidth="1"/>
    <col min="6403" max="6409" width="9.7109375" style="110" customWidth="1"/>
    <col min="6410" max="6410" width="4.7109375" style="110" customWidth="1"/>
    <col min="6411" max="6412" width="9.7109375" style="110" customWidth="1"/>
    <col min="6413" max="6656" width="9.140625" style="110"/>
    <col min="6657" max="6657" width="5.7109375" style="110" customWidth="1"/>
    <col min="6658" max="6658" width="7.7109375" style="110" customWidth="1"/>
    <col min="6659" max="6665" width="9.7109375" style="110" customWidth="1"/>
    <col min="6666" max="6666" width="4.7109375" style="110" customWidth="1"/>
    <col min="6667" max="6668" width="9.7109375" style="110" customWidth="1"/>
    <col min="6669" max="6912" width="9.140625" style="110"/>
    <col min="6913" max="6913" width="5.7109375" style="110" customWidth="1"/>
    <col min="6914" max="6914" width="7.7109375" style="110" customWidth="1"/>
    <col min="6915" max="6921" width="9.7109375" style="110" customWidth="1"/>
    <col min="6922" max="6922" width="4.7109375" style="110" customWidth="1"/>
    <col min="6923" max="6924" width="9.7109375" style="110" customWidth="1"/>
    <col min="6925" max="7168" width="9.140625" style="110"/>
    <col min="7169" max="7169" width="5.7109375" style="110" customWidth="1"/>
    <col min="7170" max="7170" width="7.7109375" style="110" customWidth="1"/>
    <col min="7171" max="7177" width="9.7109375" style="110" customWidth="1"/>
    <col min="7178" max="7178" width="4.7109375" style="110" customWidth="1"/>
    <col min="7179" max="7180" width="9.7109375" style="110" customWidth="1"/>
    <col min="7181" max="7424" width="9.140625" style="110"/>
    <col min="7425" max="7425" width="5.7109375" style="110" customWidth="1"/>
    <col min="7426" max="7426" width="7.7109375" style="110" customWidth="1"/>
    <col min="7427" max="7433" width="9.7109375" style="110" customWidth="1"/>
    <col min="7434" max="7434" width="4.7109375" style="110" customWidth="1"/>
    <col min="7435" max="7436" width="9.7109375" style="110" customWidth="1"/>
    <col min="7437" max="7680" width="9.140625" style="110"/>
    <col min="7681" max="7681" width="5.7109375" style="110" customWidth="1"/>
    <col min="7682" max="7682" width="7.7109375" style="110" customWidth="1"/>
    <col min="7683" max="7689" width="9.7109375" style="110" customWidth="1"/>
    <col min="7690" max="7690" width="4.7109375" style="110" customWidth="1"/>
    <col min="7691" max="7692" width="9.7109375" style="110" customWidth="1"/>
    <col min="7693" max="7936" width="9.140625" style="110"/>
    <col min="7937" max="7937" width="5.7109375" style="110" customWidth="1"/>
    <col min="7938" max="7938" width="7.7109375" style="110" customWidth="1"/>
    <col min="7939" max="7945" width="9.7109375" style="110" customWidth="1"/>
    <col min="7946" max="7946" width="4.7109375" style="110" customWidth="1"/>
    <col min="7947" max="7948" width="9.7109375" style="110" customWidth="1"/>
    <col min="7949" max="8192" width="9.140625" style="110"/>
    <col min="8193" max="8193" width="5.7109375" style="110" customWidth="1"/>
    <col min="8194" max="8194" width="7.7109375" style="110" customWidth="1"/>
    <col min="8195" max="8201" width="9.7109375" style="110" customWidth="1"/>
    <col min="8202" max="8202" width="4.7109375" style="110" customWidth="1"/>
    <col min="8203" max="8204" width="9.7109375" style="110" customWidth="1"/>
    <col min="8205" max="8448" width="9.140625" style="110"/>
    <col min="8449" max="8449" width="5.7109375" style="110" customWidth="1"/>
    <col min="8450" max="8450" width="7.7109375" style="110" customWidth="1"/>
    <col min="8451" max="8457" width="9.7109375" style="110" customWidth="1"/>
    <col min="8458" max="8458" width="4.7109375" style="110" customWidth="1"/>
    <col min="8459" max="8460" width="9.7109375" style="110" customWidth="1"/>
    <col min="8461" max="8704" width="9.140625" style="110"/>
    <col min="8705" max="8705" width="5.7109375" style="110" customWidth="1"/>
    <col min="8706" max="8706" width="7.7109375" style="110" customWidth="1"/>
    <col min="8707" max="8713" width="9.7109375" style="110" customWidth="1"/>
    <col min="8714" max="8714" width="4.7109375" style="110" customWidth="1"/>
    <col min="8715" max="8716" width="9.7109375" style="110" customWidth="1"/>
    <col min="8717" max="8960" width="9.140625" style="110"/>
    <col min="8961" max="8961" width="5.7109375" style="110" customWidth="1"/>
    <col min="8962" max="8962" width="7.7109375" style="110" customWidth="1"/>
    <col min="8963" max="8969" width="9.7109375" style="110" customWidth="1"/>
    <col min="8970" max="8970" width="4.7109375" style="110" customWidth="1"/>
    <col min="8971" max="8972" width="9.7109375" style="110" customWidth="1"/>
    <col min="8973" max="9216" width="9.140625" style="110"/>
    <col min="9217" max="9217" width="5.7109375" style="110" customWidth="1"/>
    <col min="9218" max="9218" width="7.7109375" style="110" customWidth="1"/>
    <col min="9219" max="9225" width="9.7109375" style="110" customWidth="1"/>
    <col min="9226" max="9226" width="4.7109375" style="110" customWidth="1"/>
    <col min="9227" max="9228" width="9.7109375" style="110" customWidth="1"/>
    <col min="9229" max="9472" width="9.140625" style="110"/>
    <col min="9473" max="9473" width="5.7109375" style="110" customWidth="1"/>
    <col min="9474" max="9474" width="7.7109375" style="110" customWidth="1"/>
    <col min="9475" max="9481" width="9.7109375" style="110" customWidth="1"/>
    <col min="9482" max="9482" width="4.7109375" style="110" customWidth="1"/>
    <col min="9483" max="9484" width="9.7109375" style="110" customWidth="1"/>
    <col min="9485" max="9728" width="9.140625" style="110"/>
    <col min="9729" max="9729" width="5.7109375" style="110" customWidth="1"/>
    <col min="9730" max="9730" width="7.7109375" style="110" customWidth="1"/>
    <col min="9731" max="9737" width="9.7109375" style="110" customWidth="1"/>
    <col min="9738" max="9738" width="4.7109375" style="110" customWidth="1"/>
    <col min="9739" max="9740" width="9.7109375" style="110" customWidth="1"/>
    <col min="9741" max="9984" width="9.140625" style="110"/>
    <col min="9985" max="9985" width="5.7109375" style="110" customWidth="1"/>
    <col min="9986" max="9986" width="7.7109375" style="110" customWidth="1"/>
    <col min="9987" max="9993" width="9.7109375" style="110" customWidth="1"/>
    <col min="9994" max="9994" width="4.7109375" style="110" customWidth="1"/>
    <col min="9995" max="9996" width="9.7109375" style="110" customWidth="1"/>
    <col min="9997" max="10240" width="9.140625" style="110"/>
    <col min="10241" max="10241" width="5.7109375" style="110" customWidth="1"/>
    <col min="10242" max="10242" width="7.7109375" style="110" customWidth="1"/>
    <col min="10243" max="10249" width="9.7109375" style="110" customWidth="1"/>
    <col min="10250" max="10250" width="4.7109375" style="110" customWidth="1"/>
    <col min="10251" max="10252" width="9.7109375" style="110" customWidth="1"/>
    <col min="10253" max="10496" width="9.140625" style="110"/>
    <col min="10497" max="10497" width="5.7109375" style="110" customWidth="1"/>
    <col min="10498" max="10498" width="7.7109375" style="110" customWidth="1"/>
    <col min="10499" max="10505" width="9.7109375" style="110" customWidth="1"/>
    <col min="10506" max="10506" width="4.7109375" style="110" customWidth="1"/>
    <col min="10507" max="10508" width="9.7109375" style="110" customWidth="1"/>
    <col min="10509" max="10752" width="9.140625" style="110"/>
    <col min="10753" max="10753" width="5.7109375" style="110" customWidth="1"/>
    <col min="10754" max="10754" width="7.7109375" style="110" customWidth="1"/>
    <col min="10755" max="10761" width="9.7109375" style="110" customWidth="1"/>
    <col min="10762" max="10762" width="4.7109375" style="110" customWidth="1"/>
    <col min="10763" max="10764" width="9.7109375" style="110" customWidth="1"/>
    <col min="10765" max="11008" width="9.140625" style="110"/>
    <col min="11009" max="11009" width="5.7109375" style="110" customWidth="1"/>
    <col min="11010" max="11010" width="7.7109375" style="110" customWidth="1"/>
    <col min="11011" max="11017" width="9.7109375" style="110" customWidth="1"/>
    <col min="11018" max="11018" width="4.7109375" style="110" customWidth="1"/>
    <col min="11019" max="11020" width="9.7109375" style="110" customWidth="1"/>
    <col min="11021" max="11264" width="9.140625" style="110"/>
    <col min="11265" max="11265" width="5.7109375" style="110" customWidth="1"/>
    <col min="11266" max="11266" width="7.7109375" style="110" customWidth="1"/>
    <col min="11267" max="11273" width="9.7109375" style="110" customWidth="1"/>
    <col min="11274" max="11274" width="4.7109375" style="110" customWidth="1"/>
    <col min="11275" max="11276" width="9.7109375" style="110" customWidth="1"/>
    <col min="11277" max="11520" width="9.140625" style="110"/>
    <col min="11521" max="11521" width="5.7109375" style="110" customWidth="1"/>
    <col min="11522" max="11522" width="7.7109375" style="110" customWidth="1"/>
    <col min="11523" max="11529" width="9.7109375" style="110" customWidth="1"/>
    <col min="11530" max="11530" width="4.7109375" style="110" customWidth="1"/>
    <col min="11531" max="11532" width="9.7109375" style="110" customWidth="1"/>
    <col min="11533" max="11776" width="9.140625" style="110"/>
    <col min="11777" max="11777" width="5.7109375" style="110" customWidth="1"/>
    <col min="11778" max="11778" width="7.7109375" style="110" customWidth="1"/>
    <col min="11779" max="11785" width="9.7109375" style="110" customWidth="1"/>
    <col min="11786" max="11786" width="4.7109375" style="110" customWidth="1"/>
    <col min="11787" max="11788" width="9.7109375" style="110" customWidth="1"/>
    <col min="11789" max="12032" width="9.140625" style="110"/>
    <col min="12033" max="12033" width="5.7109375" style="110" customWidth="1"/>
    <col min="12034" max="12034" width="7.7109375" style="110" customWidth="1"/>
    <col min="12035" max="12041" width="9.7109375" style="110" customWidth="1"/>
    <col min="12042" max="12042" width="4.7109375" style="110" customWidth="1"/>
    <col min="12043" max="12044" width="9.7109375" style="110" customWidth="1"/>
    <col min="12045" max="12288" width="9.140625" style="110"/>
    <col min="12289" max="12289" width="5.7109375" style="110" customWidth="1"/>
    <col min="12290" max="12290" width="7.7109375" style="110" customWidth="1"/>
    <col min="12291" max="12297" width="9.7109375" style="110" customWidth="1"/>
    <col min="12298" max="12298" width="4.7109375" style="110" customWidth="1"/>
    <col min="12299" max="12300" width="9.7109375" style="110" customWidth="1"/>
    <col min="12301" max="12544" width="9.140625" style="110"/>
    <col min="12545" max="12545" width="5.7109375" style="110" customWidth="1"/>
    <col min="12546" max="12546" width="7.7109375" style="110" customWidth="1"/>
    <col min="12547" max="12553" width="9.7109375" style="110" customWidth="1"/>
    <col min="12554" max="12554" width="4.7109375" style="110" customWidth="1"/>
    <col min="12555" max="12556" width="9.7109375" style="110" customWidth="1"/>
    <col min="12557" max="12800" width="9.140625" style="110"/>
    <col min="12801" max="12801" width="5.7109375" style="110" customWidth="1"/>
    <col min="12802" max="12802" width="7.7109375" style="110" customWidth="1"/>
    <col min="12803" max="12809" width="9.7109375" style="110" customWidth="1"/>
    <col min="12810" max="12810" width="4.7109375" style="110" customWidth="1"/>
    <col min="12811" max="12812" width="9.7109375" style="110" customWidth="1"/>
    <col min="12813" max="13056" width="9.140625" style="110"/>
    <col min="13057" max="13057" width="5.7109375" style="110" customWidth="1"/>
    <col min="13058" max="13058" width="7.7109375" style="110" customWidth="1"/>
    <col min="13059" max="13065" width="9.7109375" style="110" customWidth="1"/>
    <col min="13066" max="13066" width="4.7109375" style="110" customWidth="1"/>
    <col min="13067" max="13068" width="9.7109375" style="110" customWidth="1"/>
    <col min="13069" max="13312" width="9.140625" style="110"/>
    <col min="13313" max="13313" width="5.7109375" style="110" customWidth="1"/>
    <col min="13314" max="13314" width="7.7109375" style="110" customWidth="1"/>
    <col min="13315" max="13321" width="9.7109375" style="110" customWidth="1"/>
    <col min="13322" max="13322" width="4.7109375" style="110" customWidth="1"/>
    <col min="13323" max="13324" width="9.7109375" style="110" customWidth="1"/>
    <col min="13325" max="13568" width="9.140625" style="110"/>
    <col min="13569" max="13569" width="5.7109375" style="110" customWidth="1"/>
    <col min="13570" max="13570" width="7.7109375" style="110" customWidth="1"/>
    <col min="13571" max="13577" width="9.7109375" style="110" customWidth="1"/>
    <col min="13578" max="13578" width="4.7109375" style="110" customWidth="1"/>
    <col min="13579" max="13580" width="9.7109375" style="110" customWidth="1"/>
    <col min="13581" max="13824" width="9.140625" style="110"/>
    <col min="13825" max="13825" width="5.7109375" style="110" customWidth="1"/>
    <col min="13826" max="13826" width="7.7109375" style="110" customWidth="1"/>
    <col min="13827" max="13833" width="9.7109375" style="110" customWidth="1"/>
    <col min="13834" max="13834" width="4.7109375" style="110" customWidth="1"/>
    <col min="13835" max="13836" width="9.7109375" style="110" customWidth="1"/>
    <col min="13837" max="14080" width="9.140625" style="110"/>
    <col min="14081" max="14081" width="5.7109375" style="110" customWidth="1"/>
    <col min="14082" max="14082" width="7.7109375" style="110" customWidth="1"/>
    <col min="14083" max="14089" width="9.7109375" style="110" customWidth="1"/>
    <col min="14090" max="14090" width="4.7109375" style="110" customWidth="1"/>
    <col min="14091" max="14092" width="9.7109375" style="110" customWidth="1"/>
    <col min="14093" max="14336" width="9.140625" style="110"/>
    <col min="14337" max="14337" width="5.7109375" style="110" customWidth="1"/>
    <col min="14338" max="14338" width="7.7109375" style="110" customWidth="1"/>
    <col min="14339" max="14345" width="9.7109375" style="110" customWidth="1"/>
    <col min="14346" max="14346" width="4.7109375" style="110" customWidth="1"/>
    <col min="14347" max="14348" width="9.7109375" style="110" customWidth="1"/>
    <col min="14349" max="14592" width="9.140625" style="110"/>
    <col min="14593" max="14593" width="5.7109375" style="110" customWidth="1"/>
    <col min="14594" max="14594" width="7.7109375" style="110" customWidth="1"/>
    <col min="14595" max="14601" width="9.7109375" style="110" customWidth="1"/>
    <col min="14602" max="14602" width="4.7109375" style="110" customWidth="1"/>
    <col min="14603" max="14604" width="9.7109375" style="110" customWidth="1"/>
    <col min="14605" max="14848" width="9.140625" style="110"/>
    <col min="14849" max="14849" width="5.7109375" style="110" customWidth="1"/>
    <col min="14850" max="14850" width="7.7109375" style="110" customWidth="1"/>
    <col min="14851" max="14857" width="9.7109375" style="110" customWidth="1"/>
    <col min="14858" max="14858" width="4.7109375" style="110" customWidth="1"/>
    <col min="14859" max="14860" width="9.7109375" style="110" customWidth="1"/>
    <col min="14861" max="15104" width="9.140625" style="110"/>
    <col min="15105" max="15105" width="5.7109375" style="110" customWidth="1"/>
    <col min="15106" max="15106" width="7.7109375" style="110" customWidth="1"/>
    <col min="15107" max="15113" width="9.7109375" style="110" customWidth="1"/>
    <col min="15114" max="15114" width="4.7109375" style="110" customWidth="1"/>
    <col min="15115" max="15116" width="9.7109375" style="110" customWidth="1"/>
    <col min="15117" max="15360" width="9.140625" style="110"/>
    <col min="15361" max="15361" width="5.7109375" style="110" customWidth="1"/>
    <col min="15362" max="15362" width="7.7109375" style="110" customWidth="1"/>
    <col min="15363" max="15369" width="9.7109375" style="110" customWidth="1"/>
    <col min="15370" max="15370" width="4.7109375" style="110" customWidth="1"/>
    <col min="15371" max="15372" width="9.7109375" style="110" customWidth="1"/>
    <col min="15373" max="15616" width="9.140625" style="110"/>
    <col min="15617" max="15617" width="5.7109375" style="110" customWidth="1"/>
    <col min="15618" max="15618" width="7.7109375" style="110" customWidth="1"/>
    <col min="15619" max="15625" width="9.7109375" style="110" customWidth="1"/>
    <col min="15626" max="15626" width="4.7109375" style="110" customWidth="1"/>
    <col min="15627" max="15628" width="9.7109375" style="110" customWidth="1"/>
    <col min="15629" max="15872" width="9.140625" style="110"/>
    <col min="15873" max="15873" width="5.7109375" style="110" customWidth="1"/>
    <col min="15874" max="15874" width="7.7109375" style="110" customWidth="1"/>
    <col min="15875" max="15881" width="9.7109375" style="110" customWidth="1"/>
    <col min="15882" max="15882" width="4.7109375" style="110" customWidth="1"/>
    <col min="15883" max="15884" width="9.7109375" style="110" customWidth="1"/>
    <col min="15885" max="16128" width="9.140625" style="110"/>
    <col min="16129" max="16129" width="5.7109375" style="110" customWidth="1"/>
    <col min="16130" max="16130" width="7.7109375" style="110" customWidth="1"/>
    <col min="16131" max="16137" width="9.7109375" style="110" customWidth="1"/>
    <col min="16138" max="16138" width="4.7109375" style="110" customWidth="1"/>
    <col min="16139" max="16140" width="9.7109375" style="110" customWidth="1"/>
    <col min="16141" max="16384" width="9.140625" style="110"/>
  </cols>
  <sheetData>
    <row r="1" spans="1:18" s="109" customFormat="1" ht="13.5">
      <c r="B1" s="108" t="s">
        <v>245</v>
      </c>
      <c r="E1" s="110"/>
      <c r="G1" s="111"/>
      <c r="I1" s="113" t="s">
        <v>245</v>
      </c>
      <c r="L1" s="694" t="s">
        <v>802</v>
      </c>
    </row>
    <row r="2" spans="1:18" s="109" customFormat="1" ht="25.5">
      <c r="B2" s="114" t="s">
        <v>800</v>
      </c>
      <c r="C2" s="114"/>
      <c r="D2" s="114"/>
      <c r="E2" s="114"/>
      <c r="F2" s="114"/>
      <c r="G2" s="114"/>
      <c r="H2" s="114"/>
      <c r="I2" s="114"/>
      <c r="J2" s="155"/>
      <c r="K2" s="123">
        <v>0</v>
      </c>
      <c r="L2" s="123"/>
    </row>
    <row r="3" spans="1:18" s="156" customFormat="1" ht="21.95" customHeight="1">
      <c r="B3" s="117" t="s">
        <v>268</v>
      </c>
      <c r="C3" s="118"/>
      <c r="D3" s="118"/>
      <c r="E3" s="118"/>
      <c r="F3" s="118"/>
      <c r="G3" s="118"/>
      <c r="H3" s="118"/>
      <c r="I3" s="118"/>
      <c r="J3" s="157"/>
      <c r="K3" s="158">
        <v>0</v>
      </c>
      <c r="L3" s="158">
        <v>0</v>
      </c>
    </row>
    <row r="4" spans="1:18" s="109" customFormat="1" ht="11.25" customHeight="1">
      <c r="A4" s="121" t="s">
        <v>246</v>
      </c>
      <c r="B4" s="121"/>
      <c r="C4" s="122"/>
      <c r="D4" s="122"/>
      <c r="E4" s="122"/>
      <c r="F4" s="122"/>
      <c r="G4" s="122"/>
      <c r="H4" s="122"/>
      <c r="I4" s="122"/>
      <c r="J4" s="155"/>
      <c r="K4" s="123">
        <v>0</v>
      </c>
      <c r="L4" s="123">
        <v>0</v>
      </c>
    </row>
    <row r="5" spans="1:18" s="109" customFormat="1" ht="11.25" customHeight="1">
      <c r="B5" s="121" t="s">
        <v>267</v>
      </c>
      <c r="C5" s="122"/>
      <c r="D5" s="122"/>
      <c r="E5" s="122"/>
      <c r="F5" s="122"/>
      <c r="G5" s="122"/>
      <c r="H5" s="122"/>
      <c r="I5" s="122"/>
      <c r="J5" s="123"/>
      <c r="K5" s="123"/>
      <c r="L5" s="123"/>
    </row>
    <row r="6" spans="1:18" s="123" customFormat="1" ht="5.25" customHeight="1">
      <c r="C6" s="159"/>
      <c r="D6" s="160"/>
      <c r="E6" s="160"/>
      <c r="F6" s="160"/>
      <c r="G6" s="160"/>
      <c r="H6" s="160"/>
      <c r="I6" s="160"/>
      <c r="J6" s="123">
        <v>0</v>
      </c>
    </row>
    <row r="7" spans="1:18" s="123" customFormat="1" ht="12.75" customHeight="1">
      <c r="B7" s="161" t="s">
        <v>247</v>
      </c>
    </row>
    <row r="8" spans="1:18" s="127" customFormat="1">
      <c r="A8" s="110"/>
      <c r="B8" s="162" t="s">
        <v>251</v>
      </c>
      <c r="C8" s="129" t="s">
        <v>269</v>
      </c>
      <c r="D8" s="129" t="s">
        <v>270</v>
      </c>
      <c r="E8" s="129" t="s">
        <v>271</v>
      </c>
      <c r="F8" s="129" t="s">
        <v>272</v>
      </c>
      <c r="G8" s="129" t="s">
        <v>273</v>
      </c>
      <c r="H8" s="129" t="s">
        <v>274</v>
      </c>
      <c r="I8" s="129" t="s">
        <v>275</v>
      </c>
      <c r="J8" s="110"/>
    </row>
    <row r="9" spans="1:18" s="138" customFormat="1">
      <c r="A9" s="110"/>
      <c r="B9" s="163" t="s">
        <v>262</v>
      </c>
      <c r="C9" s="133">
        <v>8.1552295956999998</v>
      </c>
      <c r="D9" s="134">
        <v>10.6238001573</v>
      </c>
      <c r="E9" s="133">
        <v>13.506842255499999</v>
      </c>
      <c r="F9" s="134">
        <v>14.990358217999997</v>
      </c>
      <c r="G9" s="133">
        <v>16.248379754199998</v>
      </c>
      <c r="H9" s="134">
        <v>17.363983757999996</v>
      </c>
      <c r="I9" s="133">
        <v>17.8268407383</v>
      </c>
      <c r="J9" s="164"/>
      <c r="K9" s="165"/>
      <c r="L9" s="165"/>
      <c r="M9" s="165"/>
      <c r="N9" s="165"/>
      <c r="O9" s="165"/>
      <c r="P9" s="165"/>
      <c r="Q9" s="165"/>
      <c r="R9" s="165"/>
    </row>
    <row r="10" spans="1:18">
      <c r="A10" s="110"/>
      <c r="B10" s="128">
        <v>1</v>
      </c>
      <c r="C10" s="136">
        <v>8.1707494549999993</v>
      </c>
      <c r="D10" s="139">
        <v>10.635668284999998</v>
      </c>
      <c r="E10" s="136">
        <v>13.522818581249997</v>
      </c>
      <c r="F10" s="139">
        <v>15.006334543749999</v>
      </c>
      <c r="G10" s="136">
        <v>16.261617281249997</v>
      </c>
      <c r="H10" s="139">
        <v>17.379960083749999</v>
      </c>
      <c r="I10" s="136">
        <v>17.836426533749997</v>
      </c>
      <c r="J10" s="110"/>
      <c r="K10" s="165"/>
      <c r="L10" s="165"/>
      <c r="M10" s="165"/>
      <c r="N10" s="165"/>
      <c r="O10" s="165"/>
      <c r="P10" s="165"/>
      <c r="Q10" s="165"/>
      <c r="R10" s="165"/>
    </row>
    <row r="11" spans="1:18">
      <c r="A11" s="110"/>
      <c r="B11" s="140">
        <v>2</v>
      </c>
      <c r="C11" s="141">
        <v>8.1821611162499988</v>
      </c>
      <c r="D11" s="139">
        <v>10.647079946249997</v>
      </c>
      <c r="E11" s="141">
        <v>13.534230242499998</v>
      </c>
      <c r="F11" s="139">
        <v>15.017746204999996</v>
      </c>
      <c r="G11" s="141">
        <v>16.273028942499995</v>
      </c>
      <c r="H11" s="139">
        <v>17.391371744999997</v>
      </c>
      <c r="I11" s="141">
        <v>17.847838194999998</v>
      </c>
      <c r="J11" s="110"/>
      <c r="K11" s="165"/>
      <c r="L11" s="165"/>
      <c r="M11" s="165"/>
      <c r="N11" s="165"/>
      <c r="O11" s="165"/>
      <c r="P11" s="165"/>
      <c r="Q11" s="165"/>
    </row>
    <row r="12" spans="1:18">
      <c r="A12" s="110"/>
      <c r="B12" s="140">
        <v>3</v>
      </c>
      <c r="C12" s="141">
        <v>8.1935727774999965</v>
      </c>
      <c r="D12" s="139">
        <v>10.658491607499997</v>
      </c>
      <c r="E12" s="141">
        <v>14.835159624999998</v>
      </c>
      <c r="F12" s="139">
        <v>16.128785544299998</v>
      </c>
      <c r="G12" s="141">
        <v>17.909004699299995</v>
      </c>
      <c r="H12" s="139">
        <v>18.454938573499994</v>
      </c>
      <c r="I12" s="141">
        <v>19.131421852399995</v>
      </c>
      <c r="J12" s="110"/>
      <c r="K12" s="165"/>
      <c r="L12" s="165"/>
      <c r="M12" s="165"/>
      <c r="N12" s="165"/>
      <c r="O12" s="165"/>
      <c r="P12" s="165"/>
      <c r="Q12" s="165"/>
    </row>
    <row r="13" spans="1:18">
      <c r="A13" s="110"/>
      <c r="B13" s="140">
        <v>4</v>
      </c>
      <c r="C13" s="141">
        <v>8.2008762406999995</v>
      </c>
      <c r="D13" s="139">
        <v>10.6694468023</v>
      </c>
      <c r="E13" s="141">
        <v>16.081313033499999</v>
      </c>
      <c r="F13" s="139">
        <v>17.683510273</v>
      </c>
      <c r="G13" s="141">
        <v>19.570542577299999</v>
      </c>
      <c r="H13" s="139">
        <v>20.128344579199997</v>
      </c>
      <c r="I13" s="141">
        <v>20.911641007399997</v>
      </c>
      <c r="J13" s="110"/>
      <c r="K13" s="165"/>
      <c r="L13" s="165"/>
      <c r="M13" s="165"/>
      <c r="N13" s="165"/>
      <c r="O13" s="165"/>
      <c r="P13" s="165"/>
      <c r="Q13" s="165"/>
    </row>
    <row r="14" spans="1:18">
      <c r="A14" s="110"/>
      <c r="B14" s="140">
        <v>5</v>
      </c>
      <c r="C14" s="141">
        <v>8.4382387946999984</v>
      </c>
      <c r="D14" s="139">
        <v>10.799996206999998</v>
      </c>
      <c r="E14" s="141">
        <v>17.600433379099997</v>
      </c>
      <c r="F14" s="139">
        <v>19.214498746299999</v>
      </c>
      <c r="G14" s="141">
        <v>20.876036624299996</v>
      </c>
      <c r="H14" s="139">
        <v>21.421970498499995</v>
      </c>
      <c r="I14" s="141">
        <v>22.193398798999997</v>
      </c>
      <c r="J14" s="110"/>
      <c r="K14" s="165"/>
      <c r="L14" s="165"/>
      <c r="M14" s="165"/>
      <c r="N14" s="165"/>
      <c r="O14" s="165"/>
      <c r="P14" s="165"/>
      <c r="Q14" s="165"/>
    </row>
    <row r="15" spans="1:18">
      <c r="A15" s="110"/>
      <c r="B15" s="128">
        <v>6</v>
      </c>
      <c r="C15" s="136">
        <v>8.9010957749999982</v>
      </c>
      <c r="D15" s="148">
        <v>12.1529627648</v>
      </c>
      <c r="E15" s="136">
        <v>19.012740575399995</v>
      </c>
      <c r="F15" s="148">
        <v>20.5081246656</v>
      </c>
      <c r="G15" s="136">
        <v>22.596915140799997</v>
      </c>
      <c r="H15" s="148">
        <v>22.952958971799998</v>
      </c>
      <c r="I15" s="136">
        <v>23.926145443199996</v>
      </c>
      <c r="J15" s="110"/>
      <c r="K15" s="165"/>
      <c r="L15" s="165"/>
      <c r="M15" s="165"/>
      <c r="N15" s="165"/>
      <c r="O15" s="165"/>
      <c r="P15" s="165"/>
      <c r="Q15" s="165"/>
    </row>
    <row r="16" spans="1:18">
      <c r="A16" s="110"/>
      <c r="B16" s="140">
        <v>7</v>
      </c>
      <c r="C16" s="141">
        <v>9.0909858181999983</v>
      </c>
      <c r="D16" s="139">
        <v>12.722632894399998</v>
      </c>
      <c r="E16" s="141">
        <v>20.365707133199994</v>
      </c>
      <c r="F16" s="139">
        <v>22.288343820599998</v>
      </c>
      <c r="G16" s="141">
        <v>24.199112380299994</v>
      </c>
      <c r="H16" s="139">
        <v>24.685705615999996</v>
      </c>
      <c r="I16" s="141">
        <v>25.552078938099996</v>
      </c>
      <c r="J16" s="110"/>
      <c r="K16" s="165"/>
      <c r="L16" s="165"/>
      <c r="M16" s="165"/>
      <c r="N16" s="165"/>
      <c r="O16" s="165"/>
      <c r="P16" s="165"/>
      <c r="Q16" s="165"/>
    </row>
    <row r="17" spans="1:17">
      <c r="A17" s="110"/>
      <c r="B17" s="140">
        <v>8</v>
      </c>
      <c r="C17" s="141">
        <v>9.5657109261999977</v>
      </c>
      <c r="D17" s="139">
        <v>13.054940469999998</v>
      </c>
      <c r="E17" s="141">
        <v>21.683069307899999</v>
      </c>
      <c r="F17" s="139">
        <v>23.712519144599991</v>
      </c>
      <c r="G17" s="141">
        <v>25.836914002899992</v>
      </c>
      <c r="H17" s="139">
        <v>26.465924770999994</v>
      </c>
      <c r="I17" s="141">
        <v>27.18988056069999</v>
      </c>
      <c r="J17" s="110"/>
      <c r="K17" s="165"/>
      <c r="L17" s="165"/>
      <c r="M17" s="165"/>
      <c r="N17" s="165"/>
      <c r="O17" s="165"/>
      <c r="P17" s="165"/>
      <c r="Q17" s="165"/>
    </row>
    <row r="18" spans="1:17">
      <c r="A18" s="110"/>
      <c r="B18" s="140">
        <v>9</v>
      </c>
      <c r="C18" s="141">
        <v>10.064172289599998</v>
      </c>
      <c r="D18" s="139">
        <v>13.648346854999998</v>
      </c>
      <c r="E18" s="141">
        <v>22.893618333299994</v>
      </c>
      <c r="F18" s="139">
        <v>25.219771362499998</v>
      </c>
      <c r="G18" s="141">
        <v>27.427243114699998</v>
      </c>
      <c r="H18" s="139">
        <v>28.174935159799993</v>
      </c>
      <c r="I18" s="141">
        <v>28.958231587999993</v>
      </c>
      <c r="J18" s="110"/>
      <c r="K18" s="165"/>
      <c r="L18" s="165"/>
      <c r="M18" s="165"/>
      <c r="N18" s="165"/>
      <c r="O18" s="165"/>
      <c r="P18" s="165"/>
      <c r="Q18" s="165"/>
    </row>
    <row r="19" spans="1:17">
      <c r="A19" s="110"/>
      <c r="B19" s="144">
        <v>10</v>
      </c>
      <c r="C19" s="146">
        <v>10.277798588199998</v>
      </c>
      <c r="D19" s="149">
        <v>14.158676346099996</v>
      </c>
      <c r="E19" s="146">
        <v>23.926145443199996</v>
      </c>
      <c r="F19" s="149">
        <v>26.572737920299996</v>
      </c>
      <c r="G19" s="146">
        <v>29.065044737299992</v>
      </c>
      <c r="H19" s="149">
        <v>29.836473037799998</v>
      </c>
      <c r="I19" s="146">
        <v>30.679110104500001</v>
      </c>
      <c r="J19" s="110"/>
      <c r="K19" s="165"/>
      <c r="L19" s="165"/>
      <c r="M19" s="165"/>
      <c r="N19" s="165"/>
      <c r="O19" s="165"/>
      <c r="P19" s="165"/>
      <c r="Q19" s="165"/>
    </row>
    <row r="20" spans="1:17">
      <c r="A20" s="110"/>
      <c r="B20" s="140">
        <v>11</v>
      </c>
      <c r="C20" s="136">
        <v>10.633842419199999</v>
      </c>
      <c r="D20" s="139">
        <v>14.8232914973</v>
      </c>
      <c r="E20" s="141">
        <v>25.196035107099995</v>
      </c>
      <c r="F20" s="139">
        <v>28.020649499699992</v>
      </c>
      <c r="G20" s="141">
        <v>30.679110104500001</v>
      </c>
      <c r="H20" s="139">
        <v>31.569219681999996</v>
      </c>
      <c r="I20" s="141">
        <v>32.316911727099992</v>
      </c>
      <c r="J20" s="110"/>
      <c r="K20" s="165"/>
      <c r="L20" s="165"/>
      <c r="M20" s="165"/>
      <c r="N20" s="165"/>
      <c r="O20" s="165"/>
      <c r="P20" s="165"/>
      <c r="Q20" s="165"/>
    </row>
    <row r="21" spans="1:17">
      <c r="A21" s="110"/>
      <c r="B21" s="140">
        <v>12</v>
      </c>
      <c r="C21" s="141">
        <v>10.978018122499998</v>
      </c>
      <c r="D21" s="139">
        <v>15.535379159299996</v>
      </c>
      <c r="E21" s="141">
        <v>26.572737920299996</v>
      </c>
      <c r="F21" s="139">
        <v>29.326143546699999</v>
      </c>
      <c r="G21" s="141">
        <v>32.198230450099992</v>
      </c>
      <c r="H21" s="139">
        <v>33.290098198499997</v>
      </c>
      <c r="I21" s="141">
        <v>34.061526498999989</v>
      </c>
      <c r="J21" s="110"/>
      <c r="K21" s="165"/>
      <c r="L21" s="165"/>
      <c r="M21" s="165"/>
      <c r="N21" s="165"/>
      <c r="O21" s="165"/>
      <c r="P21" s="165"/>
      <c r="Q21" s="165"/>
    </row>
    <row r="22" spans="1:17">
      <c r="A22" s="110"/>
      <c r="B22" s="140">
        <v>13</v>
      </c>
      <c r="C22" s="141">
        <v>11.167908165699997</v>
      </c>
      <c r="D22" s="139">
        <v>16.330543715199997</v>
      </c>
      <c r="E22" s="141">
        <v>27.830759456499994</v>
      </c>
      <c r="F22" s="139">
        <v>30.667241976799989</v>
      </c>
      <c r="G22" s="141">
        <v>33.479988241699999</v>
      </c>
      <c r="H22" s="139">
        <v>35.034712970399994</v>
      </c>
      <c r="I22" s="141">
        <v>35.723064376999993</v>
      </c>
      <c r="J22" s="110"/>
      <c r="K22" s="165"/>
      <c r="L22" s="165"/>
      <c r="M22" s="165"/>
      <c r="N22" s="165"/>
      <c r="O22" s="165"/>
      <c r="P22" s="165"/>
      <c r="Q22" s="165"/>
    </row>
    <row r="23" spans="1:17">
      <c r="A23" s="110"/>
      <c r="B23" s="140">
        <v>14</v>
      </c>
      <c r="C23" s="141">
        <v>11.512083868999996</v>
      </c>
      <c r="D23" s="139">
        <v>16.935818227899997</v>
      </c>
      <c r="E23" s="141">
        <v>29.266802908199992</v>
      </c>
      <c r="F23" s="139">
        <v>31.937131640699995</v>
      </c>
      <c r="G23" s="141">
        <v>34.77361416099999</v>
      </c>
      <c r="H23" s="139">
        <v>36.577569571399991</v>
      </c>
      <c r="I23" s="141">
        <v>37.455811021199999</v>
      </c>
      <c r="J23" s="110"/>
      <c r="K23" s="165"/>
      <c r="L23" s="165"/>
      <c r="M23" s="165"/>
      <c r="N23" s="165"/>
      <c r="O23" s="165"/>
      <c r="P23" s="165"/>
      <c r="Q23" s="165"/>
    </row>
    <row r="24" spans="1:17">
      <c r="A24" s="110"/>
      <c r="B24" s="140">
        <v>15</v>
      </c>
      <c r="C24" s="141">
        <v>11.998677104699999</v>
      </c>
      <c r="D24" s="139">
        <v>17.529224612899995</v>
      </c>
      <c r="E24" s="141">
        <v>30.263725634999993</v>
      </c>
      <c r="F24" s="139">
        <v>33.254493815399996</v>
      </c>
      <c r="G24" s="141">
        <v>36.055371952599991</v>
      </c>
      <c r="H24" s="139">
        <v>37.764382341400001</v>
      </c>
      <c r="I24" s="141">
        <v>38.891854472899986</v>
      </c>
      <c r="J24" s="110"/>
      <c r="K24" s="165"/>
      <c r="L24" s="165"/>
      <c r="M24" s="165"/>
      <c r="N24" s="165"/>
      <c r="O24" s="165"/>
      <c r="P24" s="165"/>
      <c r="Q24" s="165"/>
    </row>
    <row r="25" spans="1:17">
      <c r="A25" s="110"/>
      <c r="B25" s="128">
        <v>16</v>
      </c>
      <c r="C25" s="136">
        <v>12.247907786399999</v>
      </c>
      <c r="D25" s="148">
        <v>17.980213465499993</v>
      </c>
      <c r="E25" s="136">
        <v>31.711637214399989</v>
      </c>
      <c r="F25" s="148">
        <v>34.465042840799988</v>
      </c>
      <c r="G25" s="136">
        <v>37.254052850299999</v>
      </c>
      <c r="H25" s="148">
        <v>38.761305068199988</v>
      </c>
      <c r="I25" s="136">
        <v>39.865040944299999</v>
      </c>
      <c r="J25" s="110"/>
      <c r="K25" s="165"/>
      <c r="L25" s="165"/>
      <c r="M25" s="165"/>
      <c r="N25" s="165"/>
      <c r="O25" s="165"/>
      <c r="P25" s="165"/>
      <c r="Q25" s="165"/>
    </row>
    <row r="26" spans="1:17">
      <c r="A26" s="110"/>
      <c r="B26" s="140">
        <v>17</v>
      </c>
      <c r="C26" s="141">
        <v>12.876918554499998</v>
      </c>
      <c r="D26" s="139">
        <v>18.288784785699995</v>
      </c>
      <c r="E26" s="141">
        <v>32.613614919599996</v>
      </c>
      <c r="F26" s="139">
        <v>35.580646844599997</v>
      </c>
      <c r="G26" s="141">
        <v>38.10855804469999</v>
      </c>
      <c r="H26" s="139">
        <v>39.627678390299998</v>
      </c>
      <c r="I26" s="141">
        <v>40.731414266399987</v>
      </c>
      <c r="J26" s="110"/>
      <c r="K26" s="165"/>
      <c r="L26" s="165"/>
      <c r="M26" s="165"/>
      <c r="N26" s="165"/>
      <c r="O26" s="165"/>
      <c r="P26" s="165"/>
      <c r="Q26" s="165"/>
    </row>
    <row r="27" spans="1:17">
      <c r="A27" s="110"/>
      <c r="B27" s="140">
        <v>18</v>
      </c>
      <c r="C27" s="141">
        <v>13.268566768599998</v>
      </c>
      <c r="D27" s="139">
        <v>18.7635098937</v>
      </c>
      <c r="E27" s="141">
        <v>33.598669518699992</v>
      </c>
      <c r="F27" s="139">
        <v>36.340207017399997</v>
      </c>
      <c r="G27" s="141">
        <v>38.963063239099995</v>
      </c>
      <c r="H27" s="139">
        <v>40.517787967799997</v>
      </c>
      <c r="I27" s="141">
        <v>41.799545759399983</v>
      </c>
      <c r="J27" s="110"/>
      <c r="K27" s="165"/>
      <c r="L27" s="165"/>
      <c r="M27" s="165"/>
      <c r="N27" s="165"/>
      <c r="O27" s="165"/>
      <c r="P27" s="165"/>
      <c r="Q27" s="165"/>
    </row>
    <row r="28" spans="1:17">
      <c r="A28" s="110"/>
      <c r="B28" s="140">
        <v>19</v>
      </c>
      <c r="C28" s="141">
        <v>13.612742471899999</v>
      </c>
      <c r="D28" s="139">
        <v>19.273839384799995</v>
      </c>
      <c r="E28" s="141">
        <v>34.393834074600001</v>
      </c>
      <c r="F28" s="139">
        <v>37.099767190199998</v>
      </c>
      <c r="G28" s="141">
        <v>39.841304688899996</v>
      </c>
      <c r="H28" s="139">
        <v>41.396029417599991</v>
      </c>
      <c r="I28" s="141">
        <v>42.927017890899997</v>
      </c>
      <c r="J28" s="110"/>
      <c r="K28" s="165"/>
      <c r="L28" s="165"/>
      <c r="M28" s="165"/>
      <c r="N28" s="165"/>
      <c r="O28" s="165"/>
      <c r="P28" s="165"/>
      <c r="Q28" s="165"/>
    </row>
    <row r="29" spans="1:17">
      <c r="A29" s="110"/>
      <c r="B29" s="144">
        <v>20</v>
      </c>
      <c r="C29" s="146">
        <v>13.838236898199996</v>
      </c>
      <c r="D29" s="149">
        <v>19.819773258999994</v>
      </c>
      <c r="E29" s="146">
        <v>37.099767190199998</v>
      </c>
      <c r="F29" s="149">
        <v>40.292293541499994</v>
      </c>
      <c r="G29" s="146">
        <v>43.116907934099999</v>
      </c>
      <c r="H29" s="149">
        <v>44.944599599899988</v>
      </c>
      <c r="I29" s="146">
        <v>46.570533094799991</v>
      </c>
      <c r="J29" s="110"/>
      <c r="K29" s="165"/>
      <c r="L29" s="165"/>
      <c r="M29" s="165"/>
      <c r="N29" s="165"/>
      <c r="O29" s="165"/>
      <c r="P29" s="165"/>
      <c r="Q29" s="165"/>
    </row>
    <row r="30" spans="1:17">
      <c r="A30" s="110"/>
      <c r="B30" s="140">
        <v>21</v>
      </c>
      <c r="C30" s="141">
        <v>14.229885112299996</v>
      </c>
      <c r="D30" s="139">
        <v>20.235157728499999</v>
      </c>
      <c r="E30" s="141">
        <v>38.084821789300001</v>
      </c>
      <c r="F30" s="139">
        <v>41.265480012899992</v>
      </c>
      <c r="G30" s="141">
        <v>44.398665725699992</v>
      </c>
      <c r="H30" s="139">
        <v>46.214489263799983</v>
      </c>
      <c r="I30" s="141">
        <v>47.887895269499992</v>
      </c>
      <c r="J30" s="110"/>
      <c r="K30" s="165"/>
      <c r="L30" s="165"/>
      <c r="M30" s="165"/>
      <c r="N30" s="165"/>
      <c r="O30" s="165"/>
      <c r="P30" s="165"/>
      <c r="Q30" s="165"/>
    </row>
    <row r="31" spans="1:17">
      <c r="A31" s="110"/>
      <c r="B31" s="140">
        <v>22</v>
      </c>
      <c r="C31" s="141">
        <v>14.728346475699997</v>
      </c>
      <c r="D31" s="139">
        <v>20.650542197999997</v>
      </c>
      <c r="E31" s="141">
        <v>39.022403877599999</v>
      </c>
      <c r="F31" s="139">
        <v>42.238666484299991</v>
      </c>
      <c r="G31" s="141">
        <v>45.514269729499986</v>
      </c>
      <c r="H31" s="139">
        <v>47.247016373699992</v>
      </c>
      <c r="I31" s="141">
        <v>48.861081740899991</v>
      </c>
      <c r="J31" s="110"/>
      <c r="K31" s="165"/>
      <c r="L31" s="165"/>
      <c r="M31" s="165"/>
      <c r="N31" s="165"/>
      <c r="O31" s="165"/>
      <c r="P31" s="165"/>
      <c r="Q31" s="165"/>
    </row>
    <row r="32" spans="1:17">
      <c r="A32" s="110"/>
      <c r="B32" s="140">
        <v>23</v>
      </c>
      <c r="C32" s="141">
        <v>14.953840901999996</v>
      </c>
      <c r="D32" s="139">
        <v>21.042190412099995</v>
      </c>
      <c r="E32" s="141">
        <v>40.126139753699995</v>
      </c>
      <c r="F32" s="139">
        <v>43.259325466499988</v>
      </c>
      <c r="G32" s="141">
        <v>46.570533094799991</v>
      </c>
      <c r="H32" s="139">
        <v>48.148994078899989</v>
      </c>
      <c r="I32" s="141">
        <v>50.036026383199989</v>
      </c>
      <c r="J32" s="110"/>
      <c r="K32" s="165"/>
      <c r="L32" s="165"/>
      <c r="M32" s="165"/>
      <c r="N32" s="165"/>
      <c r="O32" s="165"/>
      <c r="P32" s="165"/>
      <c r="Q32" s="165"/>
    </row>
    <row r="33" spans="1:17">
      <c r="A33" s="110"/>
      <c r="B33" s="140">
        <v>24</v>
      </c>
      <c r="C33" s="141">
        <v>15.357357243799997</v>
      </c>
      <c r="D33" s="139">
        <v>21.3744979877</v>
      </c>
      <c r="E33" s="141">
        <v>41.182403118999986</v>
      </c>
      <c r="F33" s="139">
        <v>44.398665725699992</v>
      </c>
      <c r="G33" s="141">
        <v>47.840422758699994</v>
      </c>
      <c r="H33" s="139">
        <v>49.335806848899992</v>
      </c>
      <c r="I33" s="141">
        <v>51.068553493099998</v>
      </c>
      <c r="J33" s="110"/>
      <c r="K33" s="165"/>
      <c r="L33" s="165"/>
      <c r="M33" s="165"/>
      <c r="N33" s="165"/>
      <c r="O33" s="165"/>
      <c r="P33" s="165"/>
      <c r="Q33" s="165"/>
    </row>
    <row r="34" spans="1:17">
      <c r="A34" s="110"/>
      <c r="B34" s="140">
        <v>25</v>
      </c>
      <c r="C34" s="141">
        <v>15.677796691699998</v>
      </c>
      <c r="D34" s="139">
        <v>21.861091223400003</v>
      </c>
      <c r="E34" s="141">
        <v>42.404820272099983</v>
      </c>
      <c r="F34" s="139">
        <v>45.810972922000005</v>
      </c>
      <c r="G34" s="141">
        <v>49.074708039499995</v>
      </c>
      <c r="H34" s="139">
        <v>50.819322811399985</v>
      </c>
      <c r="I34" s="141">
        <v>52.267234390799985</v>
      </c>
      <c r="J34" s="110"/>
      <c r="K34" s="165"/>
      <c r="L34" s="165"/>
      <c r="M34" s="165"/>
      <c r="N34" s="165"/>
      <c r="O34" s="165"/>
      <c r="P34" s="165"/>
      <c r="Q34" s="165"/>
    </row>
    <row r="35" spans="1:17">
      <c r="A35" s="110"/>
      <c r="B35" s="128">
        <v>26</v>
      </c>
      <c r="C35" s="136">
        <v>16.081313033499999</v>
      </c>
      <c r="D35" s="148">
        <v>22.466365736099995</v>
      </c>
      <c r="E35" s="136">
        <v>43.639105552899998</v>
      </c>
      <c r="F35" s="148">
        <v>46.914708798100001</v>
      </c>
      <c r="G35" s="136">
        <v>50.214048298699986</v>
      </c>
      <c r="H35" s="148">
        <v>51.863718048999992</v>
      </c>
      <c r="I35" s="136">
        <v>53.44217903309999</v>
      </c>
      <c r="J35" s="110"/>
      <c r="K35" s="165"/>
      <c r="L35" s="165"/>
      <c r="M35" s="165"/>
      <c r="N35" s="165"/>
      <c r="O35" s="165"/>
      <c r="P35" s="165"/>
      <c r="Q35" s="165"/>
    </row>
    <row r="36" spans="1:17">
      <c r="A36" s="110"/>
      <c r="B36" s="140">
        <v>27</v>
      </c>
      <c r="C36" s="141">
        <v>16.318675587499996</v>
      </c>
      <c r="D36" s="139">
        <v>23.071640248799998</v>
      </c>
      <c r="E36" s="141">
        <v>44.790313939799994</v>
      </c>
      <c r="F36" s="139">
        <v>47.947235907999989</v>
      </c>
      <c r="G36" s="141">
        <v>51.175366642399986</v>
      </c>
      <c r="H36" s="139">
        <v>53.501519671599993</v>
      </c>
      <c r="I36" s="141">
        <v>54.80701371859999</v>
      </c>
      <c r="J36" s="110"/>
      <c r="K36" s="165"/>
      <c r="L36" s="165"/>
      <c r="M36" s="165"/>
      <c r="N36" s="165"/>
      <c r="O36" s="165"/>
      <c r="P36" s="165"/>
      <c r="Q36" s="165"/>
    </row>
    <row r="37" spans="1:17">
      <c r="A37" s="110"/>
      <c r="B37" s="140">
        <v>28</v>
      </c>
      <c r="C37" s="141">
        <v>16.829005078599998</v>
      </c>
      <c r="D37" s="139">
        <v>23.688782889199995</v>
      </c>
      <c r="E37" s="141">
        <v>45.810972922000005</v>
      </c>
      <c r="F37" s="139">
        <v>48.896686123999999</v>
      </c>
      <c r="G37" s="141">
        <v>52.433388178599991</v>
      </c>
      <c r="H37" s="139">
        <v>54.391629249099992</v>
      </c>
      <c r="I37" s="141">
        <v>56.361738447299992</v>
      </c>
      <c r="J37" s="110"/>
      <c r="K37" s="165"/>
      <c r="L37" s="165"/>
      <c r="M37" s="165"/>
      <c r="N37" s="165"/>
      <c r="O37" s="165"/>
      <c r="P37" s="165"/>
      <c r="Q37" s="165"/>
    </row>
    <row r="38" spans="1:17">
      <c r="A38" s="110"/>
      <c r="B38" s="140">
        <v>29</v>
      </c>
      <c r="C38" s="141">
        <v>17.173180781899998</v>
      </c>
      <c r="D38" s="139">
        <v>23.807464166199996</v>
      </c>
      <c r="E38" s="141">
        <v>46.796027521099994</v>
      </c>
      <c r="F38" s="139">
        <v>49.893608850799993</v>
      </c>
      <c r="G38" s="141">
        <v>53.44217903309999</v>
      </c>
      <c r="H38" s="139">
        <v>55.412288231299989</v>
      </c>
      <c r="I38" s="141">
        <v>57.809650026699991</v>
      </c>
      <c r="J38" s="110"/>
      <c r="K38" s="165"/>
      <c r="L38" s="165"/>
      <c r="M38" s="165"/>
      <c r="N38" s="165"/>
      <c r="O38" s="165"/>
      <c r="P38" s="165"/>
      <c r="Q38" s="165"/>
    </row>
    <row r="39" spans="1:17">
      <c r="A39" s="110"/>
      <c r="B39" s="144">
        <v>30</v>
      </c>
      <c r="C39" s="146">
        <v>17.434279591299994</v>
      </c>
      <c r="D39" s="149">
        <v>24.424606806599996</v>
      </c>
      <c r="E39" s="146">
        <v>48.089653440399992</v>
      </c>
      <c r="F39" s="149">
        <v>50.997344726899989</v>
      </c>
      <c r="G39" s="146">
        <v>54.72393682469999</v>
      </c>
      <c r="H39" s="149">
        <v>56.93140857689999</v>
      </c>
      <c r="I39" s="146">
        <v>58.687891476499992</v>
      </c>
      <c r="J39" s="110"/>
      <c r="K39" s="165"/>
      <c r="L39" s="165"/>
      <c r="M39" s="165"/>
      <c r="N39" s="165"/>
      <c r="O39" s="165"/>
      <c r="P39" s="165"/>
      <c r="Q39" s="165"/>
    </row>
    <row r="40" spans="1:17">
      <c r="A40" s="110"/>
      <c r="B40" s="140">
        <v>31</v>
      </c>
      <c r="C40" s="141">
        <v>17.778455294599997</v>
      </c>
      <c r="D40" s="139">
        <v>24.650101232899996</v>
      </c>
      <c r="E40" s="141">
        <v>49.074708039499995</v>
      </c>
      <c r="F40" s="139">
        <v>52.267234390799985</v>
      </c>
      <c r="G40" s="141">
        <v>55.910749594699986</v>
      </c>
      <c r="H40" s="139">
        <v>57.916463175999986</v>
      </c>
      <c r="I40" s="141">
        <v>59.732286714099992</v>
      </c>
      <c r="J40" s="110"/>
      <c r="K40" s="165"/>
      <c r="L40" s="165"/>
      <c r="M40" s="165"/>
      <c r="N40" s="165"/>
      <c r="O40" s="165"/>
      <c r="P40" s="165"/>
      <c r="Q40" s="165"/>
    </row>
    <row r="41" spans="1:17">
      <c r="A41" s="110"/>
      <c r="B41" s="140">
        <v>32</v>
      </c>
      <c r="C41" s="141">
        <v>18.158235380999994</v>
      </c>
      <c r="D41" s="139">
        <v>24.839991276099994</v>
      </c>
      <c r="E41" s="141">
        <v>49.893608850799993</v>
      </c>
      <c r="F41" s="139">
        <v>53.44217903309999</v>
      </c>
      <c r="G41" s="141">
        <v>57.180639258599996</v>
      </c>
      <c r="H41" s="139">
        <v>59.008330924399992</v>
      </c>
      <c r="I41" s="141">
        <v>60.895363228699985</v>
      </c>
      <c r="J41" s="110"/>
      <c r="K41" s="165"/>
      <c r="L41" s="165"/>
      <c r="M41" s="165"/>
      <c r="N41" s="165"/>
      <c r="O41" s="165"/>
      <c r="P41" s="165"/>
      <c r="Q41" s="165"/>
    </row>
    <row r="42" spans="1:17">
      <c r="A42" s="110"/>
      <c r="B42" s="140">
        <v>33</v>
      </c>
      <c r="C42" s="141">
        <v>18.5617517228</v>
      </c>
      <c r="D42" s="139">
        <v>25.611419576599989</v>
      </c>
      <c r="E42" s="141">
        <v>50.91426783299999</v>
      </c>
      <c r="F42" s="139">
        <v>54.510310526099993</v>
      </c>
      <c r="G42" s="141">
        <v>58.6048145826</v>
      </c>
      <c r="H42" s="139">
        <v>60.147671183599989</v>
      </c>
      <c r="I42" s="141">
        <v>62.260197914199992</v>
      </c>
      <c r="J42" s="110"/>
      <c r="K42" s="165"/>
      <c r="L42" s="165"/>
      <c r="M42" s="165"/>
      <c r="N42" s="165"/>
      <c r="O42" s="165"/>
      <c r="P42" s="165"/>
      <c r="Q42" s="165"/>
    </row>
    <row r="43" spans="1:17">
      <c r="A43" s="110"/>
      <c r="B43" s="140">
        <v>34</v>
      </c>
      <c r="C43" s="141">
        <v>18.858454915299994</v>
      </c>
      <c r="D43" s="139">
        <v>26.181089706199995</v>
      </c>
      <c r="E43" s="141">
        <v>52.172289369199994</v>
      </c>
      <c r="F43" s="139">
        <v>55.507233252899994</v>
      </c>
      <c r="G43" s="141">
        <v>59.898440501899991</v>
      </c>
      <c r="H43" s="139">
        <v>61.370088336699993</v>
      </c>
      <c r="I43" s="141">
        <v>63.447010684200002</v>
      </c>
      <c r="J43" s="110"/>
      <c r="K43" s="165"/>
      <c r="L43" s="165"/>
      <c r="M43" s="165"/>
      <c r="N43" s="165"/>
      <c r="O43" s="165"/>
      <c r="P43" s="165"/>
      <c r="Q43" s="165"/>
    </row>
    <row r="44" spans="1:17">
      <c r="A44" s="110"/>
      <c r="B44" s="140">
        <v>35</v>
      </c>
      <c r="C44" s="141">
        <v>19.439993172599994</v>
      </c>
      <c r="D44" s="139">
        <v>26.691419197299997</v>
      </c>
      <c r="E44" s="141">
        <v>53.276025245299991</v>
      </c>
      <c r="F44" s="139">
        <v>56.622837256699988</v>
      </c>
      <c r="G44" s="141">
        <v>61.049648888799986</v>
      </c>
      <c r="H44" s="139">
        <v>62.687450511399987</v>
      </c>
      <c r="I44" s="141">
        <v>64.776240986599987</v>
      </c>
      <c r="J44" s="110"/>
      <c r="K44" s="165"/>
      <c r="L44" s="165"/>
      <c r="M44" s="165"/>
      <c r="N44" s="165"/>
      <c r="O44" s="165"/>
      <c r="P44" s="165"/>
      <c r="Q44" s="165"/>
    </row>
    <row r="45" spans="1:17">
      <c r="A45" s="110"/>
      <c r="B45" s="128">
        <v>36</v>
      </c>
      <c r="C45" s="136">
        <v>19.772300748199999</v>
      </c>
      <c r="D45" s="148">
        <v>27.272957454599993</v>
      </c>
      <c r="E45" s="136">
        <v>54.37976112139998</v>
      </c>
      <c r="F45" s="148">
        <v>57.762177515899992</v>
      </c>
      <c r="G45" s="136">
        <v>62.27206604189999</v>
      </c>
      <c r="H45" s="148">
        <v>63.981076430699993</v>
      </c>
      <c r="I45" s="136">
        <v>66.247888821399997</v>
      </c>
      <c r="J45" s="110"/>
      <c r="K45" s="165"/>
      <c r="L45" s="165"/>
      <c r="M45" s="165"/>
      <c r="N45" s="165"/>
      <c r="O45" s="165"/>
      <c r="P45" s="165"/>
      <c r="Q45" s="165"/>
    </row>
    <row r="46" spans="1:17">
      <c r="A46" s="110"/>
      <c r="B46" s="140">
        <v>37</v>
      </c>
      <c r="C46" s="141">
        <v>20.163948962299994</v>
      </c>
      <c r="D46" s="139">
        <v>27.629001285599998</v>
      </c>
      <c r="E46" s="141">
        <v>55.827672700799987</v>
      </c>
      <c r="F46" s="139">
        <v>59.186352839899989</v>
      </c>
      <c r="G46" s="141">
        <v>63.506351322699985</v>
      </c>
      <c r="H46" s="139">
        <v>65.084812306799989</v>
      </c>
      <c r="I46" s="141">
        <v>67.494042229899975</v>
      </c>
      <c r="J46" s="110"/>
      <c r="K46" s="165"/>
      <c r="L46" s="165"/>
      <c r="M46" s="165"/>
      <c r="N46" s="165"/>
      <c r="O46" s="165"/>
      <c r="P46" s="165"/>
      <c r="Q46" s="165"/>
    </row>
    <row r="47" spans="1:17">
      <c r="A47" s="110"/>
      <c r="B47" s="140">
        <v>38</v>
      </c>
      <c r="C47" s="141">
        <v>20.5081246656</v>
      </c>
      <c r="D47" s="139">
        <v>28.174935159799993</v>
      </c>
      <c r="E47" s="141">
        <v>57.050089853899991</v>
      </c>
      <c r="F47" s="139">
        <v>60.58679190849999</v>
      </c>
      <c r="G47" s="141">
        <v>64.835581625099991</v>
      </c>
      <c r="H47" s="139">
        <v>66.034262522799978</v>
      </c>
      <c r="I47" s="141">
        <v>68.597778105999993</v>
      </c>
      <c r="J47" s="110"/>
      <c r="K47" s="165"/>
      <c r="L47" s="165"/>
      <c r="M47" s="165"/>
      <c r="N47" s="165"/>
      <c r="O47" s="165"/>
      <c r="P47" s="165"/>
      <c r="Q47" s="165"/>
    </row>
    <row r="48" spans="1:17">
      <c r="A48" s="110"/>
      <c r="B48" s="140">
        <v>39</v>
      </c>
      <c r="C48" s="141">
        <v>21.018454156699995</v>
      </c>
      <c r="D48" s="139">
        <v>28.839550310999996</v>
      </c>
      <c r="E48" s="141">
        <v>58.331847645499984</v>
      </c>
      <c r="F48" s="139">
        <v>61.868549700099997</v>
      </c>
      <c r="G48" s="141">
        <v>66.390306353799986</v>
      </c>
      <c r="H48" s="139">
        <v>67.173602782000003</v>
      </c>
      <c r="I48" s="141">
        <v>69.879535897600007</v>
      </c>
      <c r="J48" s="110"/>
      <c r="K48" s="165"/>
      <c r="L48" s="165"/>
      <c r="M48" s="165"/>
      <c r="N48" s="165"/>
      <c r="O48" s="165"/>
      <c r="P48" s="165"/>
      <c r="Q48" s="165"/>
    </row>
    <row r="49" spans="1:17">
      <c r="A49" s="110"/>
      <c r="B49" s="144">
        <v>40</v>
      </c>
      <c r="C49" s="146">
        <v>21.350761732299997</v>
      </c>
      <c r="D49" s="149">
        <v>29.516033589899997</v>
      </c>
      <c r="E49" s="146">
        <v>59.518660415499987</v>
      </c>
      <c r="F49" s="149">
        <v>63.292725024099994</v>
      </c>
      <c r="G49" s="146">
        <v>67.802613550099991</v>
      </c>
      <c r="H49" s="149">
        <v>68.597778105999993</v>
      </c>
      <c r="I49" s="146">
        <v>71.422392498599976</v>
      </c>
      <c r="J49" s="110"/>
      <c r="K49" s="165"/>
      <c r="L49" s="165"/>
      <c r="M49" s="165"/>
      <c r="N49" s="165"/>
      <c r="O49" s="165"/>
      <c r="P49" s="165"/>
      <c r="Q49" s="165"/>
    </row>
    <row r="50" spans="1:17">
      <c r="A50" s="110"/>
      <c r="B50" s="140">
        <v>41</v>
      </c>
      <c r="C50" s="141">
        <v>21.730541818699994</v>
      </c>
      <c r="D50" s="139">
        <v>29.943286187099996</v>
      </c>
      <c r="E50" s="141">
        <v>60.420638120699984</v>
      </c>
      <c r="F50" s="139">
        <v>64.527010304899989</v>
      </c>
      <c r="G50" s="141">
        <v>69.179316363299975</v>
      </c>
      <c r="H50" s="139">
        <v>69.879535897600007</v>
      </c>
      <c r="I50" s="141">
        <v>72.977117227299999</v>
      </c>
      <c r="J50" s="110"/>
      <c r="K50" s="165"/>
      <c r="L50" s="165"/>
      <c r="M50" s="165"/>
      <c r="N50" s="165"/>
      <c r="O50" s="165"/>
      <c r="P50" s="165"/>
      <c r="Q50" s="165"/>
    </row>
    <row r="51" spans="1:17">
      <c r="A51" s="110"/>
      <c r="B51" s="140">
        <v>42</v>
      </c>
      <c r="C51" s="141">
        <v>22.0984537774</v>
      </c>
      <c r="D51" s="139">
        <v>30.323066273499993</v>
      </c>
      <c r="E51" s="141">
        <v>61.465033358299991</v>
      </c>
      <c r="F51" s="139">
        <v>65.974921884300002</v>
      </c>
      <c r="G51" s="141">
        <v>70.567887304199985</v>
      </c>
      <c r="H51" s="139">
        <v>71.279974966199987</v>
      </c>
      <c r="I51" s="141">
        <v>74.686127616099981</v>
      </c>
      <c r="J51" s="110"/>
      <c r="K51" s="165"/>
      <c r="L51" s="165"/>
      <c r="M51" s="165"/>
      <c r="N51" s="165"/>
      <c r="O51" s="165"/>
      <c r="P51" s="165"/>
      <c r="Q51" s="165"/>
    </row>
    <row r="52" spans="1:17">
      <c r="A52" s="110"/>
      <c r="B52" s="140">
        <v>43</v>
      </c>
      <c r="C52" s="141">
        <v>22.466365736099995</v>
      </c>
      <c r="D52" s="139">
        <v>30.999549552399998</v>
      </c>
      <c r="E52" s="141">
        <v>62.545032978999991</v>
      </c>
      <c r="F52" s="139">
        <v>67.351624697499986</v>
      </c>
      <c r="G52" s="141">
        <v>71.825908840399975</v>
      </c>
      <c r="H52" s="139">
        <v>72.716018417899988</v>
      </c>
      <c r="I52" s="141">
        <v>76.312061110999977</v>
      </c>
      <c r="J52" s="110"/>
      <c r="K52" s="165"/>
      <c r="L52" s="165"/>
      <c r="M52" s="165"/>
      <c r="N52" s="165"/>
      <c r="O52" s="165"/>
      <c r="P52" s="165"/>
      <c r="Q52" s="165"/>
    </row>
    <row r="53" spans="1:17">
      <c r="A53" s="110"/>
      <c r="B53" s="140">
        <v>44</v>
      </c>
      <c r="C53" s="141">
        <v>22.869882077899998</v>
      </c>
      <c r="D53" s="139">
        <v>31.533615298899992</v>
      </c>
      <c r="E53" s="141">
        <v>63.719977621299989</v>
      </c>
      <c r="F53" s="139">
        <v>68.597778105999993</v>
      </c>
      <c r="G53" s="141">
        <v>73.416237952199978</v>
      </c>
      <c r="H53" s="139">
        <v>73.938435570999985</v>
      </c>
      <c r="I53" s="141">
        <v>77.890522095099982</v>
      </c>
      <c r="J53" s="110"/>
      <c r="K53" s="165"/>
      <c r="L53" s="165"/>
      <c r="M53" s="165"/>
      <c r="N53" s="165"/>
      <c r="O53" s="165"/>
      <c r="P53" s="165"/>
      <c r="Q53" s="165"/>
    </row>
    <row r="54" spans="1:17">
      <c r="A54" s="110"/>
      <c r="B54" s="140">
        <v>45</v>
      </c>
      <c r="C54" s="141">
        <v>23.237794036599997</v>
      </c>
      <c r="D54" s="139">
        <v>32.233834833199992</v>
      </c>
      <c r="E54" s="141">
        <v>64.835581625099991</v>
      </c>
      <c r="F54" s="139">
        <v>69.879535897600007</v>
      </c>
      <c r="G54" s="141">
        <v>74.79294076539999</v>
      </c>
      <c r="H54" s="139">
        <v>75.350742767299977</v>
      </c>
      <c r="I54" s="141">
        <v>78.934917332699996</v>
      </c>
      <c r="J54" s="110"/>
      <c r="K54" s="165"/>
      <c r="L54" s="165"/>
      <c r="M54" s="165"/>
      <c r="N54" s="165"/>
      <c r="O54" s="165"/>
      <c r="P54" s="165"/>
      <c r="Q54" s="165"/>
    </row>
    <row r="55" spans="1:17">
      <c r="A55" s="110"/>
      <c r="B55" s="128">
        <v>46</v>
      </c>
      <c r="C55" s="136">
        <v>23.593837867599998</v>
      </c>
      <c r="D55" s="148">
        <v>32.779768707399995</v>
      </c>
      <c r="E55" s="136">
        <v>66.034262522799978</v>
      </c>
      <c r="F55" s="148">
        <v>71.018876156799976</v>
      </c>
      <c r="G55" s="136">
        <v>76.086566684700003</v>
      </c>
      <c r="H55" s="148">
        <v>76.786786218999993</v>
      </c>
      <c r="I55" s="136">
        <v>80.418433295200003</v>
      </c>
      <c r="J55" s="110"/>
      <c r="K55" s="165"/>
      <c r="L55" s="165"/>
      <c r="M55" s="165"/>
      <c r="N55" s="165"/>
      <c r="O55" s="165"/>
      <c r="P55" s="165"/>
      <c r="Q55" s="165"/>
    </row>
    <row r="56" spans="1:17">
      <c r="A56" s="110"/>
      <c r="B56" s="140">
        <v>47</v>
      </c>
      <c r="C56" s="141">
        <v>24.092299230999998</v>
      </c>
      <c r="D56" s="139">
        <v>33.444383858599998</v>
      </c>
      <c r="E56" s="141">
        <v>67.351624697499986</v>
      </c>
      <c r="F56" s="139">
        <v>72.122612032900008</v>
      </c>
      <c r="G56" s="141">
        <v>77.20217068849999</v>
      </c>
      <c r="H56" s="139">
        <v>78.329642819999989</v>
      </c>
      <c r="I56" s="141">
        <v>81.771399852999991</v>
      </c>
      <c r="J56" s="110"/>
      <c r="K56" s="165"/>
      <c r="L56" s="165"/>
      <c r="M56" s="165"/>
      <c r="N56" s="165"/>
      <c r="O56" s="165"/>
      <c r="P56" s="165"/>
      <c r="Q56" s="165"/>
    </row>
    <row r="57" spans="1:17">
      <c r="A57" s="110"/>
      <c r="B57" s="140">
        <v>48</v>
      </c>
      <c r="C57" s="141">
        <v>24.472079317399995</v>
      </c>
      <c r="D57" s="139">
        <v>34.120867137499999</v>
      </c>
      <c r="E57" s="141">
        <v>68.597778105999993</v>
      </c>
      <c r="F57" s="139">
        <v>73.416237952199978</v>
      </c>
      <c r="G57" s="141">
        <v>78.424587841599987</v>
      </c>
      <c r="H57" s="139">
        <v>79.587664356199994</v>
      </c>
      <c r="I57" s="141">
        <v>82.815795090600005</v>
      </c>
      <c r="J57" s="110"/>
      <c r="K57" s="165"/>
      <c r="L57" s="165"/>
      <c r="M57" s="165"/>
      <c r="N57" s="165"/>
      <c r="O57" s="165"/>
      <c r="P57" s="165"/>
      <c r="Q57" s="165"/>
    </row>
    <row r="58" spans="1:17">
      <c r="A58" s="110"/>
      <c r="B58" s="140">
        <v>49</v>
      </c>
      <c r="C58" s="141">
        <v>24.839991276099994</v>
      </c>
      <c r="D58" s="139">
        <v>34.785482288699995</v>
      </c>
      <c r="E58" s="141">
        <v>69.559096449699993</v>
      </c>
      <c r="F58" s="139">
        <v>74.2588750189</v>
      </c>
      <c r="G58" s="141">
        <v>79.647004994699969</v>
      </c>
      <c r="H58" s="139">
        <v>80.893158403199976</v>
      </c>
      <c r="I58" s="141">
        <v>83.883926583600001</v>
      </c>
      <c r="J58" s="110"/>
      <c r="K58" s="165"/>
      <c r="L58" s="165"/>
      <c r="M58" s="165"/>
      <c r="N58" s="165"/>
      <c r="O58" s="165"/>
      <c r="P58" s="165"/>
      <c r="Q58" s="165"/>
    </row>
    <row r="59" spans="1:17">
      <c r="A59" s="110"/>
      <c r="B59" s="144">
        <v>50</v>
      </c>
      <c r="C59" s="146">
        <v>25.314716384099995</v>
      </c>
      <c r="D59" s="149">
        <v>35.331416162899984</v>
      </c>
      <c r="E59" s="146">
        <v>69.642173343599993</v>
      </c>
      <c r="F59" s="149">
        <v>74.270743146599983</v>
      </c>
      <c r="G59" s="146">
        <v>79.658873122399996</v>
      </c>
      <c r="H59" s="149">
        <v>80.905026530899974</v>
      </c>
      <c r="I59" s="146">
        <v>83.907662838999983</v>
      </c>
      <c r="J59" s="110"/>
      <c r="K59" s="165"/>
      <c r="L59" s="165"/>
      <c r="M59" s="165"/>
      <c r="N59" s="165"/>
      <c r="O59" s="165"/>
      <c r="P59" s="165"/>
      <c r="Q59" s="165"/>
    </row>
    <row r="60" spans="1:17">
      <c r="A60" s="110"/>
      <c r="B60" s="140">
        <v>51</v>
      </c>
      <c r="C60" s="141">
        <v>25.682628342799998</v>
      </c>
      <c r="D60" s="139">
        <v>35.984163186400004</v>
      </c>
      <c r="E60" s="141">
        <v>71.825908840399975</v>
      </c>
      <c r="F60" s="139">
        <v>76.905467495999986</v>
      </c>
      <c r="G60" s="141">
        <v>81.93755364079999</v>
      </c>
      <c r="H60" s="139">
        <v>83.800849689699973</v>
      </c>
      <c r="I60" s="141">
        <v>87.207002339599981</v>
      </c>
      <c r="J60" s="110"/>
      <c r="K60" s="165"/>
      <c r="L60" s="165"/>
      <c r="M60" s="165"/>
      <c r="N60" s="165"/>
      <c r="O60" s="165"/>
      <c r="P60" s="165"/>
      <c r="Q60" s="165"/>
    </row>
    <row r="61" spans="1:17">
      <c r="A61" s="110"/>
      <c r="B61" s="140">
        <v>52</v>
      </c>
      <c r="C61" s="141">
        <v>26.181089706199995</v>
      </c>
      <c r="D61" s="139">
        <v>36.518228932899994</v>
      </c>
      <c r="E61" s="141">
        <v>72.977117227299999</v>
      </c>
      <c r="F61" s="139">
        <v>78.317774692299977</v>
      </c>
      <c r="G61" s="141">
        <v>83.124366410800008</v>
      </c>
      <c r="H61" s="139">
        <v>85.474255695399989</v>
      </c>
      <c r="I61" s="141">
        <v>88.844803962199975</v>
      </c>
      <c r="J61" s="110"/>
      <c r="K61" s="165"/>
      <c r="L61" s="165"/>
      <c r="M61" s="165"/>
      <c r="N61" s="165"/>
      <c r="O61" s="165"/>
      <c r="P61" s="165"/>
      <c r="Q61" s="165"/>
    </row>
    <row r="62" spans="1:17">
      <c r="A62" s="110"/>
      <c r="B62" s="140">
        <v>53</v>
      </c>
      <c r="C62" s="141">
        <v>26.691419197299997</v>
      </c>
      <c r="D62" s="139">
        <v>37.313393488799989</v>
      </c>
      <c r="E62" s="141">
        <v>74.080853103400003</v>
      </c>
      <c r="F62" s="139">
        <v>79.682609377799992</v>
      </c>
      <c r="G62" s="141">
        <v>84.050080371399972</v>
      </c>
      <c r="H62" s="139">
        <v>86.934035402500001</v>
      </c>
      <c r="I62" s="141">
        <v>90.375792435499989</v>
      </c>
      <c r="J62" s="110"/>
      <c r="K62" s="165"/>
      <c r="L62" s="165"/>
      <c r="M62" s="165"/>
      <c r="N62" s="165"/>
      <c r="O62" s="165"/>
      <c r="P62" s="165"/>
      <c r="Q62" s="165"/>
    </row>
    <row r="63" spans="1:17">
      <c r="A63" s="110"/>
      <c r="B63" s="140">
        <v>54</v>
      </c>
      <c r="C63" s="141">
        <v>27.047463028299994</v>
      </c>
      <c r="D63" s="139">
        <v>38.037349278499988</v>
      </c>
      <c r="E63" s="141">
        <v>75.350742767299977</v>
      </c>
      <c r="F63" s="139">
        <v>80.715136487699993</v>
      </c>
      <c r="G63" s="141">
        <v>85.225025013699977</v>
      </c>
      <c r="H63" s="139">
        <v>88.4650238758</v>
      </c>
      <c r="I63" s="141">
        <v>92.025462185799995</v>
      </c>
      <c r="J63" s="110"/>
      <c r="K63" s="165"/>
      <c r="L63" s="165"/>
      <c r="M63" s="165"/>
      <c r="N63" s="165"/>
      <c r="O63" s="165"/>
      <c r="P63" s="165"/>
      <c r="Q63" s="165"/>
    </row>
    <row r="64" spans="1:17">
      <c r="A64" s="110"/>
      <c r="B64" s="140">
        <v>55</v>
      </c>
      <c r="C64" s="141">
        <v>27.522188136299999</v>
      </c>
      <c r="D64" s="139">
        <v>38.83251383439999</v>
      </c>
      <c r="E64" s="141">
        <v>76.501951154199986</v>
      </c>
      <c r="F64" s="139">
        <v>81.771399852999991</v>
      </c>
      <c r="G64" s="141">
        <v>86.483046549899996</v>
      </c>
      <c r="H64" s="139">
        <v>89.628100390399993</v>
      </c>
      <c r="I64" s="141">
        <v>93.639527552999979</v>
      </c>
      <c r="J64" s="110"/>
      <c r="K64" s="165"/>
      <c r="L64" s="165"/>
      <c r="M64" s="165"/>
      <c r="N64" s="165"/>
      <c r="O64" s="165"/>
      <c r="P64" s="165"/>
      <c r="Q64" s="165"/>
    </row>
    <row r="65" spans="1:17">
      <c r="A65" s="110"/>
      <c r="B65" s="128">
        <v>56</v>
      </c>
      <c r="C65" s="136">
        <v>28.044385755099992</v>
      </c>
      <c r="D65" s="148">
        <v>39.508997113299991</v>
      </c>
      <c r="E65" s="136">
        <v>77.759972690399977</v>
      </c>
      <c r="F65" s="148">
        <v>82.649641302799992</v>
      </c>
      <c r="G65" s="136">
        <v>87.752936213799984</v>
      </c>
      <c r="H65" s="148">
        <v>91.538868950099967</v>
      </c>
      <c r="I65" s="136">
        <v>95.004362238499965</v>
      </c>
      <c r="J65" s="110"/>
      <c r="K65" s="165"/>
      <c r="L65" s="165"/>
      <c r="M65" s="165"/>
      <c r="N65" s="165"/>
      <c r="O65" s="165"/>
      <c r="P65" s="165"/>
      <c r="Q65" s="165"/>
    </row>
    <row r="66" spans="1:17">
      <c r="A66" s="110"/>
      <c r="B66" s="140">
        <v>57</v>
      </c>
      <c r="C66" s="141">
        <v>28.661528395499992</v>
      </c>
      <c r="D66" s="139">
        <v>40.31602979689999</v>
      </c>
      <c r="E66" s="141">
        <v>78.626346012499994</v>
      </c>
      <c r="F66" s="139">
        <v>84.299311053099999</v>
      </c>
      <c r="G66" s="141">
        <v>89.414474091799974</v>
      </c>
      <c r="H66" s="139">
        <v>93.212274955799984</v>
      </c>
      <c r="I66" s="141">
        <v>96.167438753100001</v>
      </c>
      <c r="J66" s="110"/>
      <c r="K66" s="165"/>
      <c r="L66" s="165"/>
      <c r="M66" s="165"/>
      <c r="N66" s="165"/>
      <c r="O66" s="165"/>
      <c r="P66" s="165"/>
      <c r="Q66" s="165"/>
    </row>
    <row r="67" spans="1:17">
      <c r="A67" s="110"/>
      <c r="B67" s="140">
        <v>58</v>
      </c>
      <c r="C67" s="141">
        <v>29.266802908199992</v>
      </c>
      <c r="D67" s="139">
        <v>41.253611885199994</v>
      </c>
      <c r="E67" s="141">
        <v>79.587664356199994</v>
      </c>
      <c r="F67" s="139">
        <v>85.331838163</v>
      </c>
      <c r="G67" s="141">
        <v>91.313374523799993</v>
      </c>
      <c r="H67" s="139">
        <v>95.004362238499965</v>
      </c>
      <c r="I67" s="141">
        <v>98.090075440499973</v>
      </c>
      <c r="J67" s="110"/>
      <c r="K67" s="165"/>
      <c r="L67" s="165"/>
      <c r="M67" s="165"/>
      <c r="N67" s="165"/>
      <c r="O67" s="165"/>
      <c r="P67" s="165"/>
      <c r="Q67" s="165"/>
    </row>
    <row r="68" spans="1:17">
      <c r="A68" s="110"/>
      <c r="B68" s="140">
        <v>59</v>
      </c>
      <c r="C68" s="141">
        <v>29.765264271599992</v>
      </c>
      <c r="D68" s="139">
        <v>42.309875250499992</v>
      </c>
      <c r="E68" s="141">
        <v>80.845685892399985</v>
      </c>
      <c r="F68" s="139">
        <v>86.3762334006</v>
      </c>
      <c r="G68" s="141">
        <v>93.069857423399981</v>
      </c>
      <c r="H68" s="139">
        <v>96.464141945599977</v>
      </c>
      <c r="I68" s="141">
        <v>99.621063913799986</v>
      </c>
      <c r="J68" s="110"/>
      <c r="K68" s="165"/>
      <c r="L68" s="165"/>
      <c r="M68" s="165"/>
      <c r="N68" s="165"/>
      <c r="O68" s="165"/>
      <c r="P68" s="165"/>
      <c r="Q68" s="165"/>
    </row>
    <row r="69" spans="1:17">
      <c r="A69" s="110"/>
      <c r="B69" s="144">
        <v>60</v>
      </c>
      <c r="C69" s="146">
        <v>30.216253124199994</v>
      </c>
      <c r="D69" s="149">
        <v>43.223721083399994</v>
      </c>
      <c r="E69" s="146">
        <v>82.127443683999985</v>
      </c>
      <c r="F69" s="149">
        <v>88.298870087999987</v>
      </c>
      <c r="G69" s="146">
        <v>94.660186535199983</v>
      </c>
      <c r="H69" s="149">
        <v>98.2562292283</v>
      </c>
      <c r="I69" s="146">
        <v>101.49622809039998</v>
      </c>
      <c r="J69" s="110"/>
      <c r="K69" s="165"/>
      <c r="L69" s="165"/>
      <c r="M69" s="165"/>
      <c r="N69" s="165"/>
      <c r="O69" s="165"/>
      <c r="P69" s="165"/>
      <c r="Q69" s="165"/>
    </row>
    <row r="70" spans="1:17">
      <c r="A70" s="110"/>
      <c r="B70" s="140">
        <v>61</v>
      </c>
      <c r="C70" s="141">
        <v>30.774055126099999</v>
      </c>
      <c r="D70" s="139">
        <v>44.030753767</v>
      </c>
      <c r="E70" s="141">
        <v>83.38546522019999</v>
      </c>
      <c r="F70" s="139">
        <v>89.319529070199991</v>
      </c>
      <c r="G70" s="141">
        <v>96.167438753100001</v>
      </c>
      <c r="H70" s="139">
        <v>99.905898978599978</v>
      </c>
      <c r="I70" s="141">
        <v>103.75117235339998</v>
      </c>
      <c r="J70" s="110"/>
      <c r="K70" s="165"/>
      <c r="L70" s="165"/>
      <c r="M70" s="165"/>
      <c r="N70" s="165"/>
      <c r="O70" s="165"/>
      <c r="P70" s="165"/>
      <c r="Q70" s="165"/>
    </row>
    <row r="71" spans="1:17">
      <c r="A71" s="110"/>
      <c r="B71" s="140">
        <v>62</v>
      </c>
      <c r="C71" s="141">
        <v>31.628560320499997</v>
      </c>
      <c r="D71" s="139">
        <v>44.695368918199989</v>
      </c>
      <c r="E71" s="141">
        <v>84.690959267199986</v>
      </c>
      <c r="F71" s="139">
        <v>90.71996813879997</v>
      </c>
      <c r="G71" s="141">
        <v>97.947657908099998</v>
      </c>
      <c r="H71" s="139">
        <v>101.40128306879998</v>
      </c>
      <c r="I71" s="141">
        <v>105.41271023139997</v>
      </c>
      <c r="J71" s="110"/>
      <c r="K71" s="165"/>
      <c r="L71" s="165"/>
      <c r="M71" s="165"/>
      <c r="N71" s="165"/>
      <c r="O71" s="165"/>
      <c r="P71" s="165"/>
      <c r="Q71" s="165"/>
    </row>
    <row r="72" spans="1:17">
      <c r="A72" s="110"/>
      <c r="B72" s="140">
        <v>63</v>
      </c>
      <c r="C72" s="141">
        <v>32.103285428499994</v>
      </c>
      <c r="D72" s="139">
        <v>45.561742240299992</v>
      </c>
      <c r="E72" s="141">
        <v>86.067662080399984</v>
      </c>
      <c r="F72" s="139">
        <v>92.120407207399992</v>
      </c>
      <c r="G72" s="141">
        <v>99.288756338199974</v>
      </c>
      <c r="H72" s="139">
        <v>102.86106277589998</v>
      </c>
      <c r="I72" s="141">
        <v>107.5845776005</v>
      </c>
      <c r="J72" s="110"/>
      <c r="K72" s="165"/>
      <c r="L72" s="165"/>
      <c r="M72" s="165"/>
      <c r="N72" s="165"/>
      <c r="O72" s="165"/>
      <c r="P72" s="165"/>
      <c r="Q72" s="165"/>
    </row>
    <row r="73" spans="1:17">
      <c r="A73" s="110"/>
      <c r="B73" s="140">
        <v>64</v>
      </c>
      <c r="C73" s="141">
        <v>32.732296196599989</v>
      </c>
      <c r="D73" s="139">
        <v>46.463719945499996</v>
      </c>
      <c r="E73" s="141">
        <v>87.325683616599974</v>
      </c>
      <c r="F73" s="139">
        <v>93.544582531399968</v>
      </c>
      <c r="G73" s="141">
        <v>100.93842608849998</v>
      </c>
      <c r="H73" s="139">
        <v>104.80743571869999</v>
      </c>
      <c r="I73" s="141">
        <v>109.2579836062</v>
      </c>
      <c r="J73" s="110"/>
      <c r="K73" s="165"/>
      <c r="L73" s="165"/>
      <c r="M73" s="165"/>
      <c r="N73" s="165"/>
      <c r="O73" s="165"/>
      <c r="P73" s="165"/>
      <c r="Q73" s="165"/>
    </row>
    <row r="74" spans="1:17">
      <c r="A74" s="110"/>
      <c r="B74" s="140">
        <v>65</v>
      </c>
      <c r="C74" s="141">
        <v>33.230757559999994</v>
      </c>
      <c r="D74" s="139">
        <v>47.2826207568</v>
      </c>
      <c r="E74" s="141">
        <v>88.583705152799979</v>
      </c>
      <c r="F74" s="139">
        <v>94.826340322999982</v>
      </c>
      <c r="G74" s="141">
        <v>102.44567830639996</v>
      </c>
      <c r="H74" s="139">
        <v>106.457105469</v>
      </c>
      <c r="I74" s="141">
        <v>111.09754339969997</v>
      </c>
      <c r="J74" s="110"/>
      <c r="K74" s="165"/>
      <c r="L74" s="165"/>
      <c r="M74" s="165"/>
      <c r="N74" s="165"/>
      <c r="O74" s="165"/>
      <c r="P74" s="165"/>
      <c r="Q74" s="165"/>
    </row>
    <row r="75" spans="1:17">
      <c r="A75" s="110"/>
      <c r="B75" s="128">
        <v>66</v>
      </c>
      <c r="C75" s="136">
        <v>33.812295817299997</v>
      </c>
      <c r="D75" s="148">
        <v>47.306357012199989</v>
      </c>
      <c r="E75" s="136">
        <v>88.595573280499991</v>
      </c>
      <c r="F75" s="148">
        <v>94.850076578399964</v>
      </c>
      <c r="G75" s="136">
        <v>104.36831499379998</v>
      </c>
      <c r="H75" s="148">
        <v>108.54589594419998</v>
      </c>
      <c r="I75" s="136">
        <v>112.50985059599998</v>
      </c>
      <c r="J75" s="110"/>
      <c r="K75" s="165"/>
      <c r="L75" s="165"/>
      <c r="M75" s="165"/>
      <c r="N75" s="165"/>
      <c r="O75" s="165"/>
      <c r="P75" s="165"/>
      <c r="Q75" s="165"/>
    </row>
    <row r="76" spans="1:17">
      <c r="A76" s="110"/>
      <c r="B76" s="140">
        <v>67</v>
      </c>
      <c r="C76" s="141">
        <v>34.346361563799995</v>
      </c>
      <c r="D76" s="139">
        <v>49.1696530611</v>
      </c>
      <c r="E76" s="141">
        <v>91.313374523799993</v>
      </c>
      <c r="F76" s="139">
        <v>97.603482204799974</v>
      </c>
      <c r="G76" s="141">
        <v>105.81622657319997</v>
      </c>
      <c r="H76" s="139">
        <v>110.00567565129998</v>
      </c>
      <c r="I76" s="141">
        <v>114.19512472939998</v>
      </c>
      <c r="J76" s="110"/>
      <c r="K76" s="165"/>
      <c r="L76" s="165"/>
      <c r="M76" s="165"/>
      <c r="N76" s="165"/>
      <c r="O76" s="165"/>
      <c r="P76" s="165"/>
      <c r="Q76" s="165"/>
    </row>
    <row r="77" spans="1:17">
      <c r="A77" s="110"/>
      <c r="B77" s="140">
        <v>68</v>
      </c>
      <c r="C77" s="141">
        <v>34.975372331899997</v>
      </c>
      <c r="D77" s="139">
        <v>50.130971404799986</v>
      </c>
      <c r="E77" s="141">
        <v>92.690077336999991</v>
      </c>
      <c r="F77" s="139">
        <v>99.051393784199973</v>
      </c>
      <c r="G77" s="141">
        <v>107.84567640989998</v>
      </c>
      <c r="H77" s="139">
        <v>111.64347727389998</v>
      </c>
      <c r="I77" s="141">
        <v>116.03468452289998</v>
      </c>
      <c r="J77" s="110"/>
      <c r="K77" s="165"/>
      <c r="L77" s="165"/>
      <c r="M77" s="165"/>
      <c r="N77" s="165"/>
      <c r="O77" s="165"/>
      <c r="P77" s="165"/>
      <c r="Q77" s="165"/>
    </row>
    <row r="78" spans="1:17">
      <c r="A78" s="110"/>
      <c r="B78" s="140">
        <v>69</v>
      </c>
      <c r="C78" s="141">
        <v>35.580646844599997</v>
      </c>
      <c r="D78" s="139">
        <v>50.926135960699987</v>
      </c>
      <c r="E78" s="141">
        <v>93.770076957699999</v>
      </c>
      <c r="F78" s="139">
        <v>100.4518328528</v>
      </c>
      <c r="G78" s="141">
        <v>109.2579836062</v>
      </c>
      <c r="H78" s="139">
        <v>113.45930081199995</v>
      </c>
      <c r="I78" s="141">
        <v>117.81490367789996</v>
      </c>
      <c r="J78" s="110"/>
      <c r="K78" s="165"/>
      <c r="L78" s="165"/>
      <c r="M78" s="165"/>
      <c r="N78" s="165"/>
      <c r="O78" s="165"/>
      <c r="P78" s="165"/>
      <c r="Q78" s="165"/>
    </row>
    <row r="79" spans="1:17">
      <c r="A79" s="110"/>
      <c r="B79" s="144">
        <v>70</v>
      </c>
      <c r="C79" s="146">
        <v>36.328338889699992</v>
      </c>
      <c r="D79" s="149">
        <v>51.982399325999992</v>
      </c>
      <c r="E79" s="146">
        <v>95.194252281699974</v>
      </c>
      <c r="F79" s="149">
        <v>101.95908507069998</v>
      </c>
      <c r="G79" s="146">
        <v>111.05007088889997</v>
      </c>
      <c r="H79" s="149">
        <v>115.52435503179998</v>
      </c>
      <c r="I79" s="146">
        <v>119.83248538689998</v>
      </c>
      <c r="J79" s="110"/>
      <c r="K79" s="165"/>
      <c r="L79" s="165"/>
      <c r="M79" s="165"/>
      <c r="N79" s="165"/>
      <c r="O79" s="165"/>
      <c r="P79" s="165"/>
      <c r="Q79" s="165"/>
    </row>
    <row r="80" spans="1:17">
      <c r="A80" s="110"/>
      <c r="B80" s="140">
        <v>71</v>
      </c>
      <c r="C80" s="141">
        <v>37.040426551700001</v>
      </c>
      <c r="D80" s="139">
        <v>52.80130013729999</v>
      </c>
      <c r="E80" s="141">
        <v>96.025021220699969</v>
      </c>
      <c r="F80" s="139">
        <v>103.22897473459999</v>
      </c>
      <c r="G80" s="141">
        <v>112.18941114809998</v>
      </c>
      <c r="H80" s="139">
        <v>116.88918971729997</v>
      </c>
      <c r="I80" s="141">
        <v>121.49402326489999</v>
      </c>
      <c r="J80" s="110"/>
      <c r="K80" s="165"/>
      <c r="L80" s="165"/>
      <c r="M80" s="165"/>
      <c r="N80" s="165"/>
      <c r="O80" s="165"/>
      <c r="P80" s="165"/>
      <c r="Q80" s="165"/>
    </row>
    <row r="81" spans="1:17">
      <c r="A81" s="110"/>
      <c r="B81" s="140">
        <v>72</v>
      </c>
      <c r="C81" s="141">
        <v>37.752514213699989</v>
      </c>
      <c r="D81" s="139">
        <v>53.620200948599994</v>
      </c>
      <c r="E81" s="141">
        <v>97.306779012299984</v>
      </c>
      <c r="F81" s="139">
        <v>104.64128193089998</v>
      </c>
      <c r="G81" s="141">
        <v>113.79160838759998</v>
      </c>
      <c r="H81" s="139">
        <v>118.83556266009998</v>
      </c>
      <c r="I81" s="141">
        <v>123.60654999549999</v>
      </c>
      <c r="J81" s="110"/>
      <c r="K81" s="165"/>
      <c r="L81" s="165"/>
      <c r="M81" s="165"/>
      <c r="N81" s="165"/>
      <c r="O81" s="165"/>
      <c r="P81" s="165"/>
      <c r="Q81" s="165"/>
    </row>
    <row r="82" spans="1:17">
      <c r="A82" s="110"/>
      <c r="B82" s="140">
        <v>73</v>
      </c>
      <c r="C82" s="141">
        <v>38.274711832499996</v>
      </c>
      <c r="D82" s="139">
        <v>54.818881846299981</v>
      </c>
      <c r="E82" s="141">
        <v>98.849635613299995</v>
      </c>
      <c r="F82" s="139">
        <v>106.18413853189999</v>
      </c>
      <c r="G82" s="141">
        <v>115.33446498859999</v>
      </c>
      <c r="H82" s="139">
        <v>120.69885870899998</v>
      </c>
      <c r="I82" s="141">
        <v>125.89709864159997</v>
      </c>
      <c r="J82" s="110"/>
      <c r="K82" s="165"/>
      <c r="L82" s="165"/>
      <c r="M82" s="165"/>
      <c r="N82" s="165"/>
      <c r="O82" s="165"/>
      <c r="P82" s="165"/>
      <c r="Q82" s="165"/>
    </row>
    <row r="83" spans="1:17">
      <c r="A83" s="110"/>
      <c r="B83" s="140">
        <v>74</v>
      </c>
      <c r="C83" s="141">
        <v>39.022403877599999</v>
      </c>
      <c r="D83" s="139">
        <v>55.803936445399998</v>
      </c>
      <c r="E83" s="141">
        <v>100.1313934049</v>
      </c>
      <c r="F83" s="139">
        <v>107.84567640989998</v>
      </c>
      <c r="G83" s="141">
        <v>117.16215665439998</v>
      </c>
      <c r="H83" s="139">
        <v>122.32479220389996</v>
      </c>
      <c r="I83" s="141">
        <v>128.14017477689998</v>
      </c>
      <c r="J83" s="110"/>
      <c r="K83" s="165"/>
      <c r="L83" s="165"/>
      <c r="M83" s="165"/>
      <c r="N83" s="165"/>
      <c r="O83" s="165"/>
      <c r="P83" s="165"/>
      <c r="Q83" s="165"/>
    </row>
    <row r="84" spans="1:17">
      <c r="A84" s="110"/>
      <c r="B84" s="140">
        <v>75</v>
      </c>
      <c r="C84" s="141">
        <v>39.627678390299998</v>
      </c>
      <c r="D84" s="139">
        <v>56.575364745899996</v>
      </c>
      <c r="E84" s="141">
        <v>101.28260179179999</v>
      </c>
      <c r="F84" s="139">
        <v>109.47160990479996</v>
      </c>
      <c r="G84" s="141">
        <v>118.70501325539996</v>
      </c>
      <c r="H84" s="139">
        <v>124.3305057852</v>
      </c>
      <c r="I84" s="141">
        <v>129.46940507929997</v>
      </c>
      <c r="J84" s="110"/>
      <c r="K84" s="165"/>
      <c r="L84" s="165"/>
      <c r="M84" s="165"/>
      <c r="N84" s="165"/>
      <c r="O84" s="165"/>
      <c r="P84" s="165"/>
      <c r="Q84" s="165"/>
    </row>
    <row r="85" spans="1:17">
      <c r="A85" s="110"/>
      <c r="B85" s="128">
        <v>76</v>
      </c>
      <c r="C85" s="136">
        <v>40.244821030699988</v>
      </c>
      <c r="D85" s="148">
        <v>56.587232873599994</v>
      </c>
      <c r="E85" s="136">
        <v>102.68304086039998</v>
      </c>
      <c r="F85" s="148">
        <v>111.09754339969997</v>
      </c>
      <c r="G85" s="136">
        <v>120.37841926109999</v>
      </c>
      <c r="H85" s="148">
        <v>126.18193370639999</v>
      </c>
      <c r="I85" s="136">
        <v>131.78368998079998</v>
      </c>
      <c r="J85" s="110"/>
      <c r="K85" s="165"/>
      <c r="L85" s="165"/>
      <c r="M85" s="165"/>
      <c r="N85" s="165"/>
      <c r="O85" s="165"/>
      <c r="P85" s="165"/>
      <c r="Q85" s="165"/>
    </row>
    <row r="86" spans="1:17">
      <c r="A86" s="110"/>
      <c r="B86" s="140">
        <v>77</v>
      </c>
      <c r="C86" s="141">
        <v>40.95690869269999</v>
      </c>
      <c r="D86" s="139">
        <v>58.343715773199982</v>
      </c>
      <c r="E86" s="141">
        <v>103.91732614120001</v>
      </c>
      <c r="F86" s="139">
        <v>112.83029004389999</v>
      </c>
      <c r="G86" s="141">
        <v>121.92127586209998</v>
      </c>
      <c r="H86" s="139">
        <v>128.14017477689998</v>
      </c>
      <c r="I86" s="141">
        <v>133.82500794519999</v>
      </c>
      <c r="J86" s="110"/>
      <c r="K86" s="165"/>
      <c r="L86" s="165"/>
      <c r="M86" s="165"/>
      <c r="N86" s="165"/>
      <c r="O86" s="165"/>
      <c r="P86" s="165"/>
      <c r="Q86" s="165"/>
    </row>
    <row r="87" spans="1:17">
      <c r="A87" s="110"/>
      <c r="B87" s="140">
        <v>78</v>
      </c>
      <c r="C87" s="141">
        <v>41.609655716199995</v>
      </c>
      <c r="D87" s="139">
        <v>59.305034116899989</v>
      </c>
      <c r="E87" s="141">
        <v>105.38897397599999</v>
      </c>
      <c r="F87" s="139">
        <v>114.43248728339999</v>
      </c>
      <c r="G87" s="141">
        <v>123.46413246309999</v>
      </c>
      <c r="H87" s="139">
        <v>129.81358078259998</v>
      </c>
      <c r="I87" s="141">
        <v>135.7357765049</v>
      </c>
      <c r="J87" s="110"/>
      <c r="K87" s="165"/>
      <c r="L87" s="165"/>
      <c r="M87" s="165"/>
      <c r="N87" s="165"/>
      <c r="O87" s="165"/>
      <c r="P87" s="165"/>
      <c r="Q87" s="165"/>
    </row>
    <row r="88" spans="1:17">
      <c r="A88" s="110"/>
      <c r="B88" s="140">
        <v>79</v>
      </c>
      <c r="C88" s="141">
        <v>42.108117079599992</v>
      </c>
      <c r="D88" s="139">
        <v>60.373165609899992</v>
      </c>
      <c r="E88" s="141">
        <v>106.56391861829999</v>
      </c>
      <c r="F88" s="139">
        <v>116.20083831069998</v>
      </c>
      <c r="G88" s="141">
        <v>125.06632970259997</v>
      </c>
      <c r="H88" s="139">
        <v>131.64127244839997</v>
      </c>
      <c r="I88" s="141">
        <v>137.51599565989997</v>
      </c>
      <c r="J88" s="110"/>
      <c r="K88" s="165"/>
      <c r="L88" s="165"/>
      <c r="M88" s="165"/>
      <c r="N88" s="165"/>
      <c r="O88" s="165"/>
      <c r="P88" s="165"/>
      <c r="Q88" s="165"/>
    </row>
    <row r="89" spans="1:17">
      <c r="A89" s="110"/>
      <c r="B89" s="144">
        <v>80</v>
      </c>
      <c r="C89" s="146">
        <v>42.214930228899995</v>
      </c>
      <c r="D89" s="149">
        <v>61.310747698199982</v>
      </c>
      <c r="E89" s="146">
        <v>108.02369832539998</v>
      </c>
      <c r="F89" s="149">
        <v>117.81490367789996</v>
      </c>
      <c r="G89" s="146">
        <v>126.40742813269999</v>
      </c>
      <c r="H89" s="149">
        <v>133.5876453912</v>
      </c>
      <c r="I89" s="146">
        <v>139.47423673039995</v>
      </c>
      <c r="J89" s="110"/>
      <c r="K89" s="165"/>
      <c r="L89" s="165"/>
      <c r="M89" s="165"/>
      <c r="N89" s="165"/>
      <c r="O89" s="165"/>
      <c r="P89" s="165"/>
      <c r="Q89" s="165"/>
    </row>
    <row r="90" spans="1:17">
      <c r="A90" s="110"/>
      <c r="B90" s="140">
        <v>81</v>
      </c>
      <c r="C90" s="141">
        <v>43.425479254299994</v>
      </c>
      <c r="D90" s="139">
        <v>62.438219829699996</v>
      </c>
      <c r="E90" s="141">
        <v>109.28171986159998</v>
      </c>
      <c r="F90" s="139">
        <v>119.27468338499997</v>
      </c>
      <c r="G90" s="141">
        <v>127.71292217969997</v>
      </c>
      <c r="H90" s="139">
        <v>135.30852390769999</v>
      </c>
      <c r="I90" s="141">
        <v>141.24258775769997</v>
      </c>
      <c r="J90" s="110"/>
      <c r="K90" s="165"/>
      <c r="L90" s="165"/>
      <c r="M90" s="165"/>
      <c r="N90" s="165"/>
      <c r="O90" s="165"/>
      <c r="P90" s="165"/>
      <c r="Q90" s="165"/>
    </row>
    <row r="91" spans="1:17">
      <c r="A91" s="110"/>
      <c r="B91" s="140">
        <v>82</v>
      </c>
      <c r="C91" s="141">
        <v>44.446138236499998</v>
      </c>
      <c r="D91" s="139">
        <v>63.375801917999986</v>
      </c>
      <c r="E91" s="141">
        <v>110.95512586729998</v>
      </c>
      <c r="F91" s="139">
        <v>120.98369377379996</v>
      </c>
      <c r="G91" s="141">
        <v>129.39819631309999</v>
      </c>
      <c r="H91" s="139">
        <v>137.25489685049999</v>
      </c>
      <c r="I91" s="141">
        <v>143.31951010520001</v>
      </c>
      <c r="J91" s="110"/>
      <c r="K91" s="165"/>
      <c r="L91" s="165"/>
      <c r="M91" s="165"/>
      <c r="N91" s="165"/>
      <c r="O91" s="165"/>
      <c r="P91" s="165"/>
      <c r="Q91" s="165"/>
    </row>
    <row r="92" spans="1:17">
      <c r="A92" s="110"/>
      <c r="B92" s="140">
        <v>83</v>
      </c>
      <c r="C92" s="141">
        <v>45.063280876899988</v>
      </c>
      <c r="D92" s="139">
        <v>64.443933410999989</v>
      </c>
      <c r="E92" s="141">
        <v>112.50985059599998</v>
      </c>
      <c r="F92" s="139">
        <v>122.22984718229998</v>
      </c>
      <c r="G92" s="141">
        <v>131.07160231879999</v>
      </c>
      <c r="H92" s="139">
        <v>139.22500604869998</v>
      </c>
      <c r="I92" s="141">
        <v>145.26588304799995</v>
      </c>
      <c r="J92" s="110"/>
      <c r="K92" s="165"/>
      <c r="L92" s="165"/>
      <c r="M92" s="165"/>
      <c r="N92" s="165"/>
      <c r="O92" s="165"/>
      <c r="P92" s="165"/>
      <c r="Q92" s="165"/>
    </row>
    <row r="93" spans="1:17">
      <c r="A93" s="110"/>
      <c r="B93" s="140">
        <v>84</v>
      </c>
      <c r="C93" s="141">
        <v>45.538005984899996</v>
      </c>
      <c r="D93" s="139">
        <v>65.417119882399987</v>
      </c>
      <c r="E93" s="141">
        <v>114.37314664489998</v>
      </c>
      <c r="F93" s="139">
        <v>123.79644003869998</v>
      </c>
      <c r="G93" s="141">
        <v>132.57885453669996</v>
      </c>
      <c r="H93" s="139">
        <v>141.23071962999995</v>
      </c>
      <c r="I93" s="141">
        <v>146.73753088279997</v>
      </c>
      <c r="J93" s="110"/>
      <c r="K93" s="165"/>
      <c r="L93" s="165"/>
      <c r="M93" s="165"/>
      <c r="N93" s="165"/>
      <c r="O93" s="165"/>
      <c r="P93" s="165"/>
      <c r="Q93" s="165"/>
    </row>
    <row r="94" spans="1:17">
      <c r="A94" s="110"/>
      <c r="B94" s="140">
        <v>85</v>
      </c>
      <c r="C94" s="141">
        <v>45.77536853889999</v>
      </c>
      <c r="D94" s="139">
        <v>66.497119503099981</v>
      </c>
      <c r="E94" s="141">
        <v>116.20083831069998</v>
      </c>
      <c r="F94" s="139">
        <v>125.19687910729998</v>
      </c>
      <c r="G94" s="141">
        <v>134.20478803159997</v>
      </c>
      <c r="H94" s="139">
        <v>143.05841129579997</v>
      </c>
      <c r="I94" s="141">
        <v>148.36346437769998</v>
      </c>
      <c r="J94" s="110"/>
      <c r="K94" s="165"/>
      <c r="L94" s="165"/>
      <c r="M94" s="165"/>
      <c r="N94" s="165"/>
      <c r="O94" s="165"/>
      <c r="P94" s="165"/>
      <c r="Q94" s="165"/>
    </row>
    <row r="95" spans="1:17">
      <c r="A95" s="110"/>
      <c r="B95" s="128">
        <v>86</v>
      </c>
      <c r="C95" s="136">
        <v>46.748555010299995</v>
      </c>
      <c r="D95" s="148">
        <v>67.470305974499993</v>
      </c>
      <c r="E95" s="136">
        <v>117.98105746569996</v>
      </c>
      <c r="F95" s="148">
        <v>126.84654885759996</v>
      </c>
      <c r="G95" s="136">
        <v>135.85445778189995</v>
      </c>
      <c r="H95" s="148">
        <v>144.64874040759997</v>
      </c>
      <c r="I95" s="136">
        <v>150.03687038339996</v>
      </c>
      <c r="J95" s="110"/>
      <c r="K95" s="165"/>
      <c r="L95" s="165"/>
      <c r="M95" s="165"/>
      <c r="N95" s="165"/>
      <c r="O95" s="165"/>
      <c r="P95" s="165"/>
      <c r="Q95" s="165"/>
    </row>
    <row r="96" spans="1:17">
      <c r="A96" s="110"/>
      <c r="B96" s="140">
        <v>87</v>
      </c>
      <c r="C96" s="141">
        <v>47.2826207568</v>
      </c>
      <c r="D96" s="139">
        <v>68.526569339799991</v>
      </c>
      <c r="E96" s="141">
        <v>119.83248538689998</v>
      </c>
      <c r="F96" s="139">
        <v>128.56742737409996</v>
      </c>
      <c r="G96" s="141">
        <v>137.43291876599997</v>
      </c>
      <c r="H96" s="139">
        <v>146.33401454099996</v>
      </c>
      <c r="I96" s="141">
        <v>151.94763894309997</v>
      </c>
      <c r="J96" s="110"/>
      <c r="K96" s="165"/>
      <c r="L96" s="165"/>
      <c r="M96" s="165"/>
      <c r="N96" s="165"/>
      <c r="O96" s="165"/>
      <c r="P96" s="165"/>
      <c r="Q96" s="165"/>
    </row>
    <row r="97" spans="1:17">
      <c r="A97" s="110"/>
      <c r="B97" s="140">
        <v>88</v>
      </c>
      <c r="C97" s="141">
        <v>47.757345864799994</v>
      </c>
      <c r="D97" s="139">
        <v>69.63030521589998</v>
      </c>
      <c r="E97" s="141">
        <v>121.69578143579999</v>
      </c>
      <c r="F97" s="139">
        <v>129.99160269809997</v>
      </c>
      <c r="G97" s="141">
        <v>138.97577536699995</v>
      </c>
      <c r="H97" s="139">
        <v>148.07862931289995</v>
      </c>
      <c r="I97" s="141">
        <v>153.59730869339998</v>
      </c>
      <c r="J97" s="110"/>
      <c r="K97" s="165"/>
      <c r="L97" s="165"/>
      <c r="M97" s="165"/>
      <c r="N97" s="165"/>
      <c r="O97" s="165"/>
      <c r="P97" s="165"/>
      <c r="Q97" s="165"/>
    </row>
    <row r="98" spans="1:17">
      <c r="A98" s="110"/>
      <c r="B98" s="140">
        <v>89</v>
      </c>
      <c r="C98" s="141">
        <v>48.540642292999991</v>
      </c>
      <c r="D98" s="139">
        <v>70.686568581200007</v>
      </c>
      <c r="E98" s="141">
        <v>123.46413246309999</v>
      </c>
      <c r="F98" s="139">
        <v>131.32083300049999</v>
      </c>
      <c r="G98" s="141">
        <v>140.67291762809995</v>
      </c>
      <c r="H98" s="139">
        <v>149.70456280779996</v>
      </c>
      <c r="I98" s="141">
        <v>155.36565972069997</v>
      </c>
      <c r="J98" s="110"/>
      <c r="K98" s="165"/>
      <c r="L98" s="165"/>
      <c r="M98" s="165"/>
      <c r="N98" s="165"/>
      <c r="O98" s="165"/>
      <c r="P98" s="165"/>
      <c r="Q98" s="165"/>
    </row>
    <row r="99" spans="1:17">
      <c r="A99" s="110"/>
      <c r="B99" s="144">
        <v>90</v>
      </c>
      <c r="C99" s="146">
        <v>48.552510420699988</v>
      </c>
      <c r="D99" s="149">
        <v>71.647886924899979</v>
      </c>
      <c r="E99" s="146">
        <v>125.42237353359998</v>
      </c>
      <c r="F99" s="149">
        <v>132.79248083529995</v>
      </c>
      <c r="G99" s="146">
        <v>142.21577422909996</v>
      </c>
      <c r="H99" s="149">
        <v>151.2236831534</v>
      </c>
      <c r="I99" s="146">
        <v>157.44258206819995</v>
      </c>
      <c r="J99" s="110"/>
      <c r="K99" s="165"/>
      <c r="L99" s="165"/>
      <c r="M99" s="165"/>
      <c r="N99" s="165"/>
      <c r="O99" s="165"/>
      <c r="P99" s="165"/>
      <c r="Q99" s="165"/>
    </row>
    <row r="100" spans="1:17">
      <c r="A100" s="110"/>
      <c r="B100" s="140">
        <v>91</v>
      </c>
      <c r="C100" s="141">
        <v>49.513828764399989</v>
      </c>
      <c r="D100" s="139">
        <v>72.716018417899988</v>
      </c>
      <c r="E100" s="141">
        <v>127.16698830549998</v>
      </c>
      <c r="F100" s="139">
        <v>134.46588684099996</v>
      </c>
      <c r="G100" s="141">
        <v>143.75863083009997</v>
      </c>
      <c r="H100" s="139">
        <v>153.00390230839997</v>
      </c>
      <c r="I100" s="141">
        <v>159.25840560629999</v>
      </c>
      <c r="J100" s="110"/>
      <c r="K100" s="165"/>
      <c r="L100" s="165"/>
      <c r="M100" s="165"/>
      <c r="N100" s="165"/>
      <c r="O100" s="165"/>
      <c r="P100" s="165"/>
      <c r="Q100" s="165"/>
    </row>
    <row r="101" spans="1:17">
      <c r="A101" s="110"/>
      <c r="B101" s="140">
        <v>92</v>
      </c>
      <c r="C101" s="141">
        <v>50.225916426399998</v>
      </c>
      <c r="D101" s="139">
        <v>73.523051101500002</v>
      </c>
      <c r="E101" s="141">
        <v>128.82852618349997</v>
      </c>
      <c r="F101" s="139">
        <v>136.31731476219997</v>
      </c>
      <c r="G101" s="141">
        <v>145.47950934659997</v>
      </c>
      <c r="H101" s="139">
        <v>155.08082465589996</v>
      </c>
      <c r="I101" s="141">
        <v>161.20477854909998</v>
      </c>
      <c r="J101" s="110"/>
      <c r="K101" s="165"/>
      <c r="L101" s="165"/>
      <c r="M101" s="165"/>
      <c r="N101" s="165"/>
      <c r="O101" s="165"/>
      <c r="P101" s="165"/>
      <c r="Q101" s="165"/>
    </row>
    <row r="102" spans="1:17">
      <c r="A102" s="110"/>
      <c r="B102" s="140">
        <v>93</v>
      </c>
      <c r="C102" s="141">
        <v>50.961740343799995</v>
      </c>
      <c r="D102" s="139">
        <v>74.425028806699984</v>
      </c>
      <c r="E102" s="141">
        <v>130.35951465679997</v>
      </c>
      <c r="F102" s="139">
        <v>138.00258889559998</v>
      </c>
      <c r="G102" s="141">
        <v>147.11731096919993</v>
      </c>
      <c r="H102" s="139">
        <v>156.83730755549996</v>
      </c>
      <c r="I102" s="141">
        <v>162.949393321</v>
      </c>
      <c r="J102" s="110"/>
      <c r="K102" s="165"/>
      <c r="L102" s="165"/>
      <c r="M102" s="165"/>
      <c r="N102" s="165"/>
      <c r="O102" s="165"/>
      <c r="P102" s="165"/>
      <c r="Q102" s="165"/>
    </row>
    <row r="103" spans="1:17">
      <c r="A103" s="110"/>
      <c r="B103" s="140">
        <v>94</v>
      </c>
      <c r="C103" s="141">
        <v>51.448333579499995</v>
      </c>
      <c r="D103" s="139">
        <v>75.220193362599986</v>
      </c>
      <c r="E103" s="141">
        <v>131.98544815169996</v>
      </c>
      <c r="F103" s="139">
        <v>139.53357736889998</v>
      </c>
      <c r="G103" s="141">
        <v>148.69577195329998</v>
      </c>
      <c r="H103" s="139">
        <v>158.54631794429997</v>
      </c>
      <c r="I103" s="141">
        <v>164.75334873139994</v>
      </c>
      <c r="J103" s="110"/>
      <c r="K103" s="165"/>
      <c r="L103" s="165"/>
      <c r="M103" s="165"/>
      <c r="N103" s="165"/>
      <c r="O103" s="165"/>
      <c r="P103" s="165"/>
      <c r="Q103" s="165"/>
    </row>
    <row r="104" spans="1:17">
      <c r="A104" s="110"/>
      <c r="B104" s="140">
        <v>95</v>
      </c>
      <c r="C104" s="141">
        <v>51.472069834899983</v>
      </c>
      <c r="D104" s="139">
        <v>75.956017279999983</v>
      </c>
      <c r="E104" s="141">
        <v>133.18412904939998</v>
      </c>
      <c r="F104" s="139">
        <v>141.07643396989997</v>
      </c>
      <c r="G104" s="141">
        <v>150.36917795899996</v>
      </c>
      <c r="H104" s="139">
        <v>159.68565820349997</v>
      </c>
      <c r="I104" s="141">
        <v>166.55730414179996</v>
      </c>
      <c r="J104" s="110"/>
      <c r="K104" s="165"/>
      <c r="L104" s="165"/>
      <c r="M104" s="165"/>
      <c r="N104" s="165"/>
      <c r="O104" s="165"/>
      <c r="P104" s="165"/>
      <c r="Q104" s="165"/>
    </row>
    <row r="105" spans="1:17">
      <c r="A105" s="110"/>
      <c r="B105" s="128">
        <v>96</v>
      </c>
      <c r="C105" s="136">
        <v>52.219761879999993</v>
      </c>
      <c r="D105" s="148">
        <v>75.956017279999983</v>
      </c>
      <c r="E105" s="136">
        <v>134.63204062879998</v>
      </c>
      <c r="F105" s="148">
        <v>142.5836861878</v>
      </c>
      <c r="G105" s="136">
        <v>151.91203455999997</v>
      </c>
      <c r="H105" s="148">
        <v>161.47774548619995</v>
      </c>
      <c r="I105" s="136">
        <v>168.04082010429997</v>
      </c>
      <c r="J105" s="110"/>
      <c r="K105" s="165"/>
      <c r="L105" s="165"/>
      <c r="M105" s="165"/>
      <c r="N105" s="165"/>
      <c r="O105" s="165"/>
      <c r="P105" s="165"/>
      <c r="Q105" s="165"/>
    </row>
    <row r="106" spans="1:17">
      <c r="A106" s="110"/>
      <c r="B106" s="140">
        <v>97</v>
      </c>
      <c r="C106" s="141">
        <v>52.219761879999993</v>
      </c>
      <c r="D106" s="139">
        <v>75.956017279999983</v>
      </c>
      <c r="E106" s="141">
        <v>135.9850071866</v>
      </c>
      <c r="F106" s="139">
        <v>144.31643283199998</v>
      </c>
      <c r="G106" s="141">
        <v>151.91203455999997</v>
      </c>
      <c r="H106" s="139">
        <v>163.13928336419997</v>
      </c>
      <c r="I106" s="141">
        <v>169.65488547149999</v>
      </c>
      <c r="J106" s="110"/>
      <c r="K106" s="165"/>
      <c r="L106" s="165"/>
      <c r="M106" s="165"/>
      <c r="N106" s="165"/>
      <c r="O106" s="165"/>
      <c r="P106" s="165"/>
      <c r="Q106" s="165"/>
    </row>
    <row r="107" spans="1:17">
      <c r="A107" s="110"/>
      <c r="B107" s="140">
        <v>98</v>
      </c>
      <c r="C107" s="141">
        <v>52.219761879999993</v>
      </c>
      <c r="D107" s="139">
        <v>75.956017279999983</v>
      </c>
      <c r="E107" s="141">
        <v>137.43291876599997</v>
      </c>
      <c r="F107" s="139">
        <v>145.87115756069997</v>
      </c>
      <c r="G107" s="141">
        <v>151.91203455999997</v>
      </c>
      <c r="H107" s="139">
        <v>164.78895311449995</v>
      </c>
      <c r="I107" s="141">
        <v>169.71422610999997</v>
      </c>
      <c r="J107" s="110"/>
      <c r="K107" s="165"/>
      <c r="L107" s="165"/>
      <c r="M107" s="165"/>
      <c r="N107" s="165"/>
      <c r="O107" s="165"/>
      <c r="P107" s="165"/>
      <c r="Q107" s="165"/>
    </row>
    <row r="108" spans="1:17">
      <c r="A108" s="110"/>
      <c r="B108" s="140">
        <v>99</v>
      </c>
      <c r="C108" s="141">
        <v>52.219761879999993</v>
      </c>
      <c r="D108" s="139">
        <v>75.956017279999983</v>
      </c>
      <c r="E108" s="141">
        <v>138.85709408999998</v>
      </c>
      <c r="F108" s="139">
        <v>145.97797070999997</v>
      </c>
      <c r="G108" s="141">
        <v>151.91203455999997</v>
      </c>
      <c r="H108" s="139">
        <v>164.96697502999999</v>
      </c>
      <c r="I108" s="141">
        <v>169.71422610999997</v>
      </c>
      <c r="J108" s="110"/>
      <c r="K108" s="165"/>
      <c r="L108" s="165"/>
      <c r="M108" s="165"/>
      <c r="N108" s="165"/>
      <c r="O108" s="165"/>
      <c r="P108" s="165"/>
      <c r="Q108" s="165"/>
    </row>
    <row r="109" spans="1:17">
      <c r="A109" s="110"/>
      <c r="B109" s="144">
        <v>100</v>
      </c>
      <c r="C109" s="146">
        <v>52.219761879999993</v>
      </c>
      <c r="D109" s="149">
        <v>75.956017279999983</v>
      </c>
      <c r="E109" s="146">
        <v>138.85709408999998</v>
      </c>
      <c r="F109" s="149">
        <v>145.97797070999997</v>
      </c>
      <c r="G109" s="146">
        <v>151.91203455999997</v>
      </c>
      <c r="H109" s="149">
        <v>164.96697502999999</v>
      </c>
      <c r="I109" s="146">
        <v>169.71422610999997</v>
      </c>
      <c r="J109" s="110"/>
      <c r="K109" s="165"/>
      <c r="L109" s="165"/>
      <c r="M109" s="165"/>
      <c r="N109" s="165"/>
      <c r="O109" s="165"/>
      <c r="P109" s="165"/>
      <c r="Q109" s="165"/>
    </row>
    <row r="110" spans="1:17">
      <c r="A110" s="110"/>
      <c r="B110" s="140">
        <v>101</v>
      </c>
      <c r="C110" s="141">
        <v>52.741959498799993</v>
      </c>
      <c r="D110" s="139">
        <v>76.715577452799977</v>
      </c>
      <c r="E110" s="141">
        <v>140.24566503089997</v>
      </c>
      <c r="F110" s="139">
        <v>147.43775041710001</v>
      </c>
      <c r="G110" s="141">
        <v>153.43115490559995</v>
      </c>
      <c r="H110" s="139">
        <v>166.61664478029994</v>
      </c>
      <c r="I110" s="141">
        <v>171.41136837109997</v>
      </c>
      <c r="J110" s="110"/>
      <c r="K110" s="165"/>
      <c r="L110" s="165"/>
      <c r="M110" s="165"/>
      <c r="N110" s="165"/>
      <c r="O110" s="165"/>
      <c r="P110" s="165"/>
      <c r="Q110" s="165"/>
    </row>
    <row r="111" spans="1:17">
      <c r="A111" s="110"/>
      <c r="B111" s="140">
        <v>102</v>
      </c>
      <c r="C111" s="141">
        <v>53.264157117599993</v>
      </c>
      <c r="D111" s="139">
        <v>77.475137625599984</v>
      </c>
      <c r="E111" s="141">
        <v>141.63423597179997</v>
      </c>
      <c r="F111" s="139">
        <v>148.89753012419996</v>
      </c>
      <c r="G111" s="141">
        <v>154.95027525119997</v>
      </c>
      <c r="H111" s="139">
        <v>168.26631453059997</v>
      </c>
      <c r="I111" s="141">
        <v>173.10851063219999</v>
      </c>
      <c r="J111" s="110"/>
      <c r="K111" s="165"/>
      <c r="L111" s="165"/>
      <c r="M111" s="165"/>
      <c r="N111" s="165"/>
      <c r="O111" s="165"/>
      <c r="P111" s="165"/>
      <c r="Q111" s="165"/>
    </row>
    <row r="112" spans="1:17">
      <c r="A112" s="110"/>
      <c r="B112" s="140">
        <v>103</v>
      </c>
      <c r="C112" s="141">
        <v>53.7863547364</v>
      </c>
      <c r="D112" s="139">
        <v>78.234697798400006</v>
      </c>
      <c r="E112" s="141">
        <v>143.02280691269999</v>
      </c>
      <c r="F112" s="139">
        <v>150.35730983129997</v>
      </c>
      <c r="G112" s="141">
        <v>156.46939559680001</v>
      </c>
      <c r="H112" s="139">
        <v>169.91598428089995</v>
      </c>
      <c r="I112" s="141">
        <v>174.80565289329996</v>
      </c>
      <c r="J112" s="110"/>
      <c r="K112" s="165"/>
      <c r="L112" s="165"/>
      <c r="M112" s="165"/>
      <c r="N112" s="165"/>
      <c r="O112" s="165"/>
      <c r="P112" s="165"/>
      <c r="Q112" s="165"/>
    </row>
    <row r="113" spans="1:17">
      <c r="A113" s="110"/>
      <c r="B113" s="140">
        <v>104</v>
      </c>
      <c r="C113" s="141">
        <v>54.308552355199993</v>
      </c>
      <c r="D113" s="139">
        <v>78.994257971199985</v>
      </c>
      <c r="E113" s="141">
        <v>144.41137785359999</v>
      </c>
      <c r="F113" s="139">
        <v>151.81708953839996</v>
      </c>
      <c r="G113" s="141">
        <v>157.98851594239997</v>
      </c>
      <c r="H113" s="139">
        <v>171.56565403119995</v>
      </c>
      <c r="I113" s="141">
        <v>176.50279515439996</v>
      </c>
      <c r="J113" s="110"/>
      <c r="K113" s="165"/>
      <c r="L113" s="165"/>
      <c r="M113" s="165"/>
      <c r="N113" s="165"/>
      <c r="O113" s="165"/>
      <c r="P113" s="165"/>
      <c r="Q113" s="165"/>
    </row>
    <row r="114" spans="1:17">
      <c r="A114" s="110"/>
      <c r="B114" s="140">
        <v>105</v>
      </c>
      <c r="C114" s="141">
        <v>54.830749974</v>
      </c>
      <c r="D114" s="139">
        <v>79.753818143999993</v>
      </c>
      <c r="E114" s="141">
        <v>145.79994879449998</v>
      </c>
      <c r="F114" s="139">
        <v>153.27686924549997</v>
      </c>
      <c r="G114" s="141">
        <v>159.50763628799999</v>
      </c>
      <c r="H114" s="139">
        <v>173.21532378149996</v>
      </c>
      <c r="I114" s="141">
        <v>178.19993741549999</v>
      </c>
      <c r="J114" s="110"/>
      <c r="K114" s="165"/>
      <c r="L114" s="165"/>
      <c r="M114" s="165"/>
      <c r="N114" s="165"/>
      <c r="O114" s="165"/>
      <c r="P114" s="165"/>
      <c r="Q114" s="165"/>
    </row>
    <row r="115" spans="1:17">
      <c r="A115" s="110"/>
      <c r="B115" s="128">
        <v>106</v>
      </c>
      <c r="C115" s="136">
        <v>55.352947592799985</v>
      </c>
      <c r="D115" s="148">
        <v>80.513378316799987</v>
      </c>
      <c r="E115" s="136">
        <v>147.18851973539998</v>
      </c>
      <c r="F115" s="148">
        <v>154.73664895259998</v>
      </c>
      <c r="G115" s="136">
        <v>161.02675663359997</v>
      </c>
      <c r="H115" s="148">
        <v>174.86499353179997</v>
      </c>
      <c r="I115" s="136">
        <v>179.89707967659999</v>
      </c>
      <c r="J115" s="110"/>
      <c r="K115" s="165"/>
      <c r="L115" s="165"/>
      <c r="M115" s="165"/>
      <c r="N115" s="165"/>
      <c r="O115" s="165"/>
      <c r="P115" s="165"/>
      <c r="Q115" s="165"/>
    </row>
    <row r="116" spans="1:17">
      <c r="A116" s="110"/>
      <c r="B116" s="140">
        <v>107</v>
      </c>
      <c r="C116" s="141">
        <v>55.875145211599985</v>
      </c>
      <c r="D116" s="139">
        <v>81.272938489599994</v>
      </c>
      <c r="E116" s="141">
        <v>148.57709067629995</v>
      </c>
      <c r="F116" s="139">
        <v>156.19642865969999</v>
      </c>
      <c r="G116" s="141">
        <v>162.54587697919999</v>
      </c>
      <c r="H116" s="139">
        <v>176.51466328209995</v>
      </c>
      <c r="I116" s="141">
        <v>181.59422193769996</v>
      </c>
      <c r="J116" s="110"/>
      <c r="K116" s="165"/>
      <c r="L116" s="165"/>
      <c r="M116" s="165"/>
      <c r="N116" s="165"/>
      <c r="O116" s="165"/>
      <c r="P116" s="165"/>
      <c r="Q116" s="165"/>
    </row>
    <row r="117" spans="1:17">
      <c r="A117" s="110"/>
      <c r="B117" s="140">
        <v>108</v>
      </c>
      <c r="C117" s="141">
        <v>56.397342830399992</v>
      </c>
      <c r="D117" s="139">
        <v>82.032498662400002</v>
      </c>
      <c r="E117" s="141">
        <v>149.96566161719997</v>
      </c>
      <c r="F117" s="139">
        <v>157.65620836679997</v>
      </c>
      <c r="G117" s="141">
        <v>164.0649973248</v>
      </c>
      <c r="H117" s="139">
        <v>178.16433303239998</v>
      </c>
      <c r="I117" s="141">
        <v>183.29136419879998</v>
      </c>
      <c r="J117" s="110"/>
      <c r="K117" s="165"/>
      <c r="L117" s="165"/>
      <c r="M117" s="165"/>
      <c r="N117" s="165"/>
      <c r="O117" s="165"/>
      <c r="P117" s="165"/>
      <c r="Q117" s="165"/>
    </row>
    <row r="118" spans="1:17">
      <c r="A118" s="110"/>
      <c r="B118" s="140">
        <v>109</v>
      </c>
      <c r="C118" s="141">
        <v>56.919540449199985</v>
      </c>
      <c r="D118" s="139">
        <v>82.792058835199981</v>
      </c>
      <c r="E118" s="141">
        <v>151.35423255809997</v>
      </c>
      <c r="F118" s="139">
        <v>159.11598807389996</v>
      </c>
      <c r="G118" s="141">
        <v>165.58411767039996</v>
      </c>
      <c r="H118" s="139">
        <v>179.81400278269999</v>
      </c>
      <c r="I118" s="141">
        <v>184.98850645989998</v>
      </c>
      <c r="J118" s="110"/>
      <c r="K118" s="165"/>
      <c r="L118" s="165"/>
      <c r="M118" s="165"/>
      <c r="N118" s="165"/>
      <c r="O118" s="165"/>
      <c r="P118" s="165"/>
      <c r="Q118" s="165"/>
    </row>
    <row r="119" spans="1:17">
      <c r="A119" s="110"/>
      <c r="B119" s="144">
        <v>110</v>
      </c>
      <c r="C119" s="146">
        <v>57.441738067999985</v>
      </c>
      <c r="D119" s="149">
        <v>83.551619007999989</v>
      </c>
      <c r="E119" s="146">
        <v>152.74280349899996</v>
      </c>
      <c r="F119" s="149">
        <v>160.57576778099997</v>
      </c>
      <c r="G119" s="146">
        <v>167.10323801599998</v>
      </c>
      <c r="H119" s="149">
        <v>181.46367253299999</v>
      </c>
      <c r="I119" s="146">
        <v>186.68564872099998</v>
      </c>
      <c r="J119" s="110"/>
      <c r="K119" s="165"/>
      <c r="L119" s="165"/>
      <c r="M119" s="165"/>
      <c r="N119" s="165"/>
      <c r="O119" s="165"/>
      <c r="P119" s="165"/>
      <c r="Q119" s="165"/>
    </row>
    <row r="120" spans="1:17">
      <c r="A120" s="110"/>
      <c r="B120" s="140">
        <v>111</v>
      </c>
      <c r="C120" s="141">
        <v>57.963935686799992</v>
      </c>
      <c r="D120" s="139">
        <v>84.311179180799982</v>
      </c>
      <c r="E120" s="141">
        <v>154.13137443989999</v>
      </c>
      <c r="F120" s="139">
        <v>162.03554748809995</v>
      </c>
      <c r="G120" s="141">
        <v>168.62235836159996</v>
      </c>
      <c r="H120" s="139">
        <v>183.11334228329997</v>
      </c>
      <c r="I120" s="141">
        <v>188.38279098209995</v>
      </c>
      <c r="J120" s="110"/>
      <c r="K120" s="165"/>
      <c r="L120" s="165"/>
      <c r="M120" s="165"/>
      <c r="N120" s="165"/>
      <c r="O120" s="165"/>
      <c r="P120" s="165"/>
      <c r="Q120" s="165"/>
    </row>
    <row r="121" spans="1:17">
      <c r="A121" s="110"/>
      <c r="B121" s="140">
        <v>112</v>
      </c>
      <c r="C121" s="141">
        <v>58.486133305599992</v>
      </c>
      <c r="D121" s="139">
        <v>85.07073935359999</v>
      </c>
      <c r="E121" s="141">
        <v>155.51994538079995</v>
      </c>
      <c r="F121" s="139">
        <v>163.49532719519996</v>
      </c>
      <c r="G121" s="141">
        <v>170.14147870719998</v>
      </c>
      <c r="H121" s="139">
        <v>184.76301203359998</v>
      </c>
      <c r="I121" s="141">
        <v>190.0799332432</v>
      </c>
      <c r="J121" s="110"/>
      <c r="K121" s="165"/>
      <c r="L121" s="165"/>
      <c r="M121" s="165"/>
      <c r="N121" s="165"/>
      <c r="O121" s="165"/>
      <c r="P121" s="165"/>
      <c r="Q121" s="165"/>
    </row>
    <row r="122" spans="1:17">
      <c r="A122" s="110"/>
      <c r="B122" s="140">
        <v>113</v>
      </c>
      <c r="C122" s="141">
        <v>59.008330924399992</v>
      </c>
      <c r="D122" s="139">
        <v>85.830299526399983</v>
      </c>
      <c r="E122" s="141">
        <v>156.90851632169998</v>
      </c>
      <c r="F122" s="139">
        <v>164.9551069023</v>
      </c>
      <c r="G122" s="141">
        <v>171.66059905279997</v>
      </c>
      <c r="H122" s="139">
        <v>186.41268178389998</v>
      </c>
      <c r="I122" s="141">
        <v>191.7770755043</v>
      </c>
      <c r="J122" s="110"/>
      <c r="K122" s="165"/>
      <c r="L122" s="165"/>
      <c r="M122" s="165"/>
      <c r="N122" s="165"/>
      <c r="O122" s="165"/>
      <c r="P122" s="165"/>
      <c r="Q122" s="165"/>
    </row>
    <row r="123" spans="1:17">
      <c r="A123" s="110"/>
      <c r="B123" s="140">
        <v>114</v>
      </c>
      <c r="C123" s="141">
        <v>59.530528543199985</v>
      </c>
      <c r="D123" s="139">
        <v>86.589859699199977</v>
      </c>
      <c r="E123" s="141">
        <v>158.29708726259997</v>
      </c>
      <c r="F123" s="139">
        <v>166.41488660939999</v>
      </c>
      <c r="G123" s="141">
        <v>173.17971939839995</v>
      </c>
      <c r="H123" s="139">
        <v>188.06235153419999</v>
      </c>
      <c r="I123" s="141">
        <v>193.47421776539997</v>
      </c>
      <c r="J123" s="110"/>
      <c r="K123" s="165"/>
      <c r="L123" s="165"/>
      <c r="M123" s="165"/>
      <c r="N123" s="165"/>
      <c r="O123" s="165"/>
      <c r="P123" s="165"/>
      <c r="Q123" s="165"/>
    </row>
    <row r="124" spans="1:17">
      <c r="A124" s="110"/>
      <c r="B124" s="140">
        <v>115</v>
      </c>
      <c r="C124" s="141">
        <v>60.052726161999992</v>
      </c>
      <c r="D124" s="139">
        <v>87.349419871999984</v>
      </c>
      <c r="E124" s="141">
        <v>159.68565820349997</v>
      </c>
      <c r="F124" s="139">
        <v>167.87466631649997</v>
      </c>
      <c r="G124" s="141">
        <v>174.69883974399997</v>
      </c>
      <c r="H124" s="139">
        <v>189.71202128449997</v>
      </c>
      <c r="I124" s="141">
        <v>195.17136002649994</v>
      </c>
      <c r="J124" s="110"/>
      <c r="K124" s="165"/>
      <c r="L124" s="165"/>
      <c r="M124" s="165"/>
      <c r="N124" s="165"/>
      <c r="O124" s="165"/>
      <c r="P124" s="165"/>
      <c r="Q124" s="165"/>
    </row>
    <row r="125" spans="1:17">
      <c r="A125" s="110"/>
      <c r="B125" s="128">
        <v>116</v>
      </c>
      <c r="C125" s="136">
        <v>60.574923780799992</v>
      </c>
      <c r="D125" s="148">
        <v>88.108980044799978</v>
      </c>
      <c r="E125" s="136">
        <v>161.07422914439994</v>
      </c>
      <c r="F125" s="148">
        <v>169.33444602359998</v>
      </c>
      <c r="G125" s="136">
        <v>176.21796008959996</v>
      </c>
      <c r="H125" s="148">
        <v>191.36169103479997</v>
      </c>
      <c r="I125" s="136">
        <v>196.86850228759997</v>
      </c>
      <c r="J125" s="110"/>
      <c r="K125" s="165"/>
      <c r="L125" s="165"/>
      <c r="M125" s="165"/>
      <c r="N125" s="165"/>
      <c r="O125" s="165"/>
      <c r="P125" s="165"/>
      <c r="Q125" s="165"/>
    </row>
    <row r="126" spans="1:17">
      <c r="A126" s="110"/>
      <c r="B126" s="140">
        <v>117</v>
      </c>
      <c r="C126" s="141">
        <v>61.097121399599985</v>
      </c>
      <c r="D126" s="139">
        <v>88.868540217599971</v>
      </c>
      <c r="E126" s="141">
        <v>162.46280008529996</v>
      </c>
      <c r="F126" s="139">
        <v>170.79422573069996</v>
      </c>
      <c r="G126" s="141">
        <v>177.73708043519994</v>
      </c>
      <c r="H126" s="139">
        <v>193.01136078509992</v>
      </c>
      <c r="I126" s="141">
        <v>198.56564454869996</v>
      </c>
      <c r="J126" s="110"/>
      <c r="K126" s="165"/>
      <c r="L126" s="165"/>
      <c r="M126" s="165"/>
      <c r="N126" s="165"/>
      <c r="O126" s="165"/>
      <c r="P126" s="165"/>
      <c r="Q126" s="165"/>
    </row>
    <row r="127" spans="1:17">
      <c r="A127" s="110"/>
      <c r="B127" s="140">
        <v>118</v>
      </c>
      <c r="C127" s="141">
        <v>61.619319018399985</v>
      </c>
      <c r="D127" s="139">
        <v>89.628100390399993</v>
      </c>
      <c r="E127" s="141">
        <v>163.85137102619998</v>
      </c>
      <c r="F127" s="139">
        <v>172.25400543779998</v>
      </c>
      <c r="G127" s="141">
        <v>179.25620078079999</v>
      </c>
      <c r="H127" s="139">
        <v>194.66103053539999</v>
      </c>
      <c r="I127" s="141">
        <v>200.26278680979999</v>
      </c>
      <c r="J127" s="110"/>
      <c r="K127" s="165"/>
      <c r="L127" s="165"/>
      <c r="M127" s="165"/>
      <c r="N127" s="165"/>
      <c r="O127" s="165"/>
      <c r="P127" s="165"/>
      <c r="Q127" s="165"/>
    </row>
    <row r="128" spans="1:17">
      <c r="A128" s="110"/>
      <c r="B128" s="140">
        <v>119</v>
      </c>
      <c r="C128" s="141">
        <v>62.141516637199985</v>
      </c>
      <c r="D128" s="139">
        <v>90.387660563199987</v>
      </c>
      <c r="E128" s="141">
        <v>165.23994196709995</v>
      </c>
      <c r="F128" s="139">
        <v>173.71378514489999</v>
      </c>
      <c r="G128" s="141">
        <v>180.77532112639997</v>
      </c>
      <c r="H128" s="139">
        <v>196.31070028569997</v>
      </c>
      <c r="I128" s="141">
        <v>201.95992907089999</v>
      </c>
      <c r="J128" s="110"/>
      <c r="K128" s="165"/>
      <c r="L128" s="165"/>
      <c r="M128" s="165"/>
      <c r="N128" s="165"/>
      <c r="O128" s="165"/>
      <c r="P128" s="165"/>
      <c r="Q128" s="165"/>
    </row>
    <row r="129" spans="1:17">
      <c r="A129" s="110"/>
      <c r="B129" s="144">
        <v>120</v>
      </c>
      <c r="C129" s="146">
        <v>62.663714255999984</v>
      </c>
      <c r="D129" s="149">
        <v>91.14722073599998</v>
      </c>
      <c r="E129" s="146">
        <v>166.628512908</v>
      </c>
      <c r="F129" s="149">
        <v>175.17356485199997</v>
      </c>
      <c r="G129" s="146">
        <v>182.29444147199996</v>
      </c>
      <c r="H129" s="149">
        <v>197.96037003599994</v>
      </c>
      <c r="I129" s="146">
        <v>203.65707133199996</v>
      </c>
      <c r="J129" s="110"/>
      <c r="K129" s="165"/>
      <c r="L129" s="165"/>
      <c r="M129" s="165"/>
      <c r="N129" s="165"/>
      <c r="O129" s="165"/>
      <c r="P129" s="165"/>
      <c r="Q129" s="165"/>
    </row>
    <row r="130" spans="1:17">
      <c r="A130" s="110"/>
      <c r="B130" s="140">
        <v>121</v>
      </c>
      <c r="C130" s="141">
        <v>63.185911874799991</v>
      </c>
      <c r="D130" s="139">
        <v>91.906780908799973</v>
      </c>
      <c r="E130" s="141">
        <v>168.01708384889997</v>
      </c>
      <c r="F130" s="139">
        <v>176.63334455909998</v>
      </c>
      <c r="G130" s="141">
        <v>183.81356181759995</v>
      </c>
      <c r="H130" s="139">
        <v>199.61003978629995</v>
      </c>
      <c r="I130" s="141">
        <v>205.35421359309996</v>
      </c>
      <c r="J130" s="110"/>
      <c r="K130" s="165"/>
      <c r="L130" s="165"/>
      <c r="M130" s="165"/>
      <c r="N130" s="165"/>
      <c r="O130" s="165"/>
      <c r="P130" s="165"/>
      <c r="Q130" s="165"/>
    </row>
    <row r="131" spans="1:17">
      <c r="A131" s="110"/>
      <c r="B131" s="140">
        <v>122</v>
      </c>
      <c r="C131" s="141">
        <v>63.708109493599991</v>
      </c>
      <c r="D131" s="139">
        <v>92.666341081599967</v>
      </c>
      <c r="E131" s="141">
        <v>169.40565478979997</v>
      </c>
      <c r="F131" s="139">
        <v>178.09312426619996</v>
      </c>
      <c r="G131" s="141">
        <v>185.33268216319993</v>
      </c>
      <c r="H131" s="139">
        <v>201.25970953659996</v>
      </c>
      <c r="I131" s="141">
        <v>207.05135585419995</v>
      </c>
      <c r="J131" s="110"/>
      <c r="K131" s="165"/>
      <c r="L131" s="165"/>
      <c r="M131" s="165"/>
      <c r="N131" s="165"/>
      <c r="O131" s="165"/>
      <c r="P131" s="165"/>
      <c r="Q131" s="165"/>
    </row>
    <row r="132" spans="1:17">
      <c r="A132" s="110"/>
      <c r="B132" s="140">
        <v>123</v>
      </c>
      <c r="C132" s="141">
        <v>64.230307112399984</v>
      </c>
      <c r="D132" s="139">
        <v>93.425901254399989</v>
      </c>
      <c r="E132" s="141">
        <v>170.79422573069996</v>
      </c>
      <c r="F132" s="139">
        <v>179.55290397329998</v>
      </c>
      <c r="G132" s="141">
        <v>186.85180250879998</v>
      </c>
      <c r="H132" s="139">
        <v>202.90937928689996</v>
      </c>
      <c r="I132" s="141">
        <v>208.74849811529998</v>
      </c>
      <c r="J132" s="110"/>
      <c r="K132" s="165"/>
      <c r="L132" s="165"/>
      <c r="M132" s="165"/>
      <c r="N132" s="165"/>
      <c r="O132" s="165"/>
      <c r="P132" s="165"/>
      <c r="Q132" s="165"/>
    </row>
    <row r="133" spans="1:17">
      <c r="A133" s="110"/>
      <c r="B133" s="140">
        <v>124</v>
      </c>
      <c r="C133" s="141">
        <v>64.752504731199991</v>
      </c>
      <c r="D133" s="139">
        <v>94.185461427199982</v>
      </c>
      <c r="E133" s="141">
        <v>172.18279667159996</v>
      </c>
      <c r="F133" s="139">
        <v>181.01268368039999</v>
      </c>
      <c r="G133" s="141">
        <v>188.37092285439996</v>
      </c>
      <c r="H133" s="139">
        <v>204.5590490372</v>
      </c>
      <c r="I133" s="141">
        <v>210.44564037639998</v>
      </c>
      <c r="J133" s="110"/>
      <c r="K133" s="165"/>
      <c r="L133" s="165"/>
      <c r="M133" s="165"/>
      <c r="N133" s="165"/>
      <c r="O133" s="165"/>
      <c r="P133" s="165"/>
      <c r="Q133" s="165"/>
    </row>
    <row r="134" spans="1:17">
      <c r="A134" s="110"/>
      <c r="B134" s="140">
        <v>125</v>
      </c>
      <c r="C134" s="141">
        <v>65.274702349999984</v>
      </c>
      <c r="D134" s="139">
        <v>94.94502159999999</v>
      </c>
      <c r="E134" s="141">
        <v>173.57136761249996</v>
      </c>
      <c r="F134" s="139">
        <v>182.47246338749997</v>
      </c>
      <c r="G134" s="141">
        <v>189.89004319999998</v>
      </c>
      <c r="H134" s="139">
        <v>206.20871878749998</v>
      </c>
      <c r="I134" s="141">
        <v>212.14278263749998</v>
      </c>
      <c r="J134" s="110"/>
      <c r="K134" s="165"/>
      <c r="L134" s="165"/>
      <c r="M134" s="165"/>
      <c r="N134" s="165"/>
      <c r="O134" s="165"/>
      <c r="P134" s="165"/>
      <c r="Q134" s="165"/>
    </row>
    <row r="135" spans="1:17">
      <c r="A135" s="110"/>
      <c r="B135" s="128">
        <v>126</v>
      </c>
      <c r="C135" s="136">
        <v>65.796899968799991</v>
      </c>
      <c r="D135" s="148">
        <v>95.704581772799983</v>
      </c>
      <c r="E135" s="136">
        <v>174.95993855339995</v>
      </c>
      <c r="F135" s="148">
        <v>183.93224309459998</v>
      </c>
      <c r="G135" s="136">
        <v>191.40916354559997</v>
      </c>
      <c r="H135" s="148">
        <v>207.85838853779995</v>
      </c>
      <c r="I135" s="136">
        <v>213.83992489859997</v>
      </c>
      <c r="J135" s="110"/>
      <c r="K135" s="165"/>
      <c r="L135" s="165"/>
      <c r="M135" s="165"/>
      <c r="N135" s="165"/>
      <c r="O135" s="165"/>
      <c r="P135" s="165"/>
      <c r="Q135" s="165"/>
    </row>
    <row r="136" spans="1:17">
      <c r="A136" s="110"/>
      <c r="B136" s="140">
        <v>127</v>
      </c>
      <c r="C136" s="141">
        <v>66.319097587599984</v>
      </c>
      <c r="D136" s="139">
        <v>96.464141945599977</v>
      </c>
      <c r="E136" s="141">
        <v>176.34850949429995</v>
      </c>
      <c r="F136" s="139">
        <v>185.39202280169997</v>
      </c>
      <c r="G136" s="141">
        <v>192.92828389119995</v>
      </c>
      <c r="H136" s="139">
        <v>209.50805828809999</v>
      </c>
      <c r="I136" s="141">
        <v>215.53706715969997</v>
      </c>
      <c r="J136" s="110"/>
      <c r="K136" s="165"/>
      <c r="L136" s="165"/>
      <c r="M136" s="165"/>
      <c r="N136" s="165"/>
      <c r="O136" s="165"/>
      <c r="P136" s="165"/>
      <c r="Q136" s="165"/>
    </row>
    <row r="137" spans="1:17">
      <c r="A137" s="110"/>
      <c r="B137" s="140">
        <v>128</v>
      </c>
      <c r="C137" s="141">
        <v>66.841295206399991</v>
      </c>
      <c r="D137" s="139">
        <v>97.223702118399999</v>
      </c>
      <c r="E137" s="141">
        <v>177.73708043519994</v>
      </c>
      <c r="F137" s="139">
        <v>186.85180250879998</v>
      </c>
      <c r="G137" s="141">
        <v>194.4474042368</v>
      </c>
      <c r="H137" s="139">
        <v>211.15772803839997</v>
      </c>
      <c r="I137" s="141">
        <v>217.23420942079997</v>
      </c>
      <c r="J137" s="110"/>
      <c r="K137" s="165"/>
      <c r="L137" s="165"/>
      <c r="M137" s="165"/>
      <c r="N137" s="165"/>
      <c r="O137" s="165"/>
      <c r="P137" s="165"/>
      <c r="Q137" s="165"/>
    </row>
    <row r="138" spans="1:17">
      <c r="A138" s="110"/>
      <c r="B138" s="140">
        <v>129</v>
      </c>
      <c r="C138" s="141">
        <v>67.363492825199984</v>
      </c>
      <c r="D138" s="139">
        <v>97.983262291199992</v>
      </c>
      <c r="E138" s="141">
        <v>179.1256513761</v>
      </c>
      <c r="F138" s="139">
        <v>188.31158221589996</v>
      </c>
      <c r="G138" s="141">
        <v>195.96652458239998</v>
      </c>
      <c r="H138" s="139">
        <v>212.80739778869997</v>
      </c>
      <c r="I138" s="141">
        <v>218.93135168189997</v>
      </c>
      <c r="J138" s="110"/>
      <c r="K138" s="165"/>
      <c r="L138" s="165"/>
      <c r="M138" s="165"/>
      <c r="N138" s="165"/>
      <c r="O138" s="165"/>
      <c r="P138" s="165"/>
      <c r="Q138" s="165"/>
    </row>
    <row r="139" spans="1:17">
      <c r="A139" s="110"/>
      <c r="B139" s="144">
        <v>130</v>
      </c>
      <c r="C139" s="146">
        <v>67.885690443999991</v>
      </c>
      <c r="D139" s="149">
        <v>98.742822463999985</v>
      </c>
      <c r="E139" s="146">
        <v>180.51422231699999</v>
      </c>
      <c r="F139" s="149">
        <v>189.771361923</v>
      </c>
      <c r="G139" s="146">
        <v>197.48564492799997</v>
      </c>
      <c r="H139" s="149">
        <v>214.45706753899992</v>
      </c>
      <c r="I139" s="146">
        <v>220.628493943</v>
      </c>
      <c r="J139" s="110"/>
      <c r="K139" s="165"/>
      <c r="L139" s="165"/>
      <c r="M139" s="165"/>
      <c r="N139" s="165"/>
      <c r="O139" s="165"/>
      <c r="P139" s="165"/>
      <c r="Q139" s="165"/>
    </row>
    <row r="140" spans="1:17">
      <c r="A140" s="110"/>
      <c r="B140" s="140">
        <v>131</v>
      </c>
      <c r="C140" s="141">
        <v>68.407888062799984</v>
      </c>
      <c r="D140" s="139">
        <v>99.502382636799979</v>
      </c>
      <c r="E140" s="141">
        <v>181.90279325789996</v>
      </c>
      <c r="F140" s="139">
        <v>191.23114163009996</v>
      </c>
      <c r="G140" s="141">
        <v>199.00476527359996</v>
      </c>
      <c r="H140" s="139">
        <v>216.10673728929996</v>
      </c>
      <c r="I140" s="141">
        <v>222.32563620409999</v>
      </c>
      <c r="J140" s="110"/>
      <c r="K140" s="165"/>
      <c r="L140" s="165"/>
      <c r="M140" s="165"/>
      <c r="N140" s="165"/>
      <c r="O140" s="165"/>
      <c r="P140" s="165"/>
      <c r="Q140" s="165"/>
    </row>
    <row r="141" spans="1:17">
      <c r="A141" s="110"/>
      <c r="B141" s="140">
        <v>132</v>
      </c>
      <c r="C141" s="141">
        <v>68.930085681599977</v>
      </c>
      <c r="D141" s="139">
        <v>100.26194280959997</v>
      </c>
      <c r="E141" s="141">
        <v>183.29136419879998</v>
      </c>
      <c r="F141" s="139">
        <v>192.6909213372</v>
      </c>
      <c r="G141" s="141">
        <v>200.52388561919994</v>
      </c>
      <c r="H141" s="139">
        <v>217.75640703959996</v>
      </c>
      <c r="I141" s="141">
        <v>224.02277846519996</v>
      </c>
      <c r="J141" s="110"/>
      <c r="K141" s="165"/>
      <c r="L141" s="165"/>
      <c r="M141" s="165"/>
      <c r="N141" s="165"/>
      <c r="O141" s="165"/>
      <c r="P141" s="165"/>
      <c r="Q141" s="165"/>
    </row>
    <row r="142" spans="1:17">
      <c r="A142" s="110"/>
      <c r="B142" s="140">
        <v>133</v>
      </c>
      <c r="C142" s="141">
        <v>69.452283300399998</v>
      </c>
      <c r="D142" s="139">
        <v>101.02150298239999</v>
      </c>
      <c r="E142" s="141">
        <v>184.67993513969998</v>
      </c>
      <c r="F142" s="139">
        <v>194.15070104429995</v>
      </c>
      <c r="G142" s="141">
        <v>202.04300596479999</v>
      </c>
      <c r="H142" s="139">
        <v>219.40607678989997</v>
      </c>
      <c r="I142" s="141">
        <v>225.71992072629996</v>
      </c>
      <c r="J142" s="110"/>
      <c r="K142" s="165"/>
      <c r="L142" s="165"/>
      <c r="M142" s="165"/>
      <c r="N142" s="165"/>
      <c r="O142" s="165"/>
      <c r="P142" s="165"/>
      <c r="Q142" s="165"/>
    </row>
    <row r="143" spans="1:17">
      <c r="A143" s="110"/>
      <c r="B143" s="140">
        <v>134</v>
      </c>
      <c r="C143" s="141">
        <v>69.974480919199991</v>
      </c>
      <c r="D143" s="139">
        <v>101.78106315519999</v>
      </c>
      <c r="E143" s="141">
        <v>186.06850608059995</v>
      </c>
      <c r="F143" s="139">
        <v>195.61048075139996</v>
      </c>
      <c r="G143" s="141">
        <v>203.56212631039998</v>
      </c>
      <c r="H143" s="139">
        <v>221.05574654019995</v>
      </c>
      <c r="I143" s="141">
        <v>227.41706298739999</v>
      </c>
      <c r="J143" s="110"/>
      <c r="K143" s="165"/>
      <c r="L143" s="165"/>
      <c r="M143" s="165"/>
      <c r="N143" s="165"/>
      <c r="O143" s="165"/>
      <c r="P143" s="165"/>
      <c r="Q143" s="165"/>
    </row>
    <row r="144" spans="1:17">
      <c r="A144" s="110"/>
      <c r="B144" s="140">
        <v>135</v>
      </c>
      <c r="C144" s="141">
        <v>70.496678537999983</v>
      </c>
      <c r="D144" s="139">
        <v>102.54062332800001</v>
      </c>
      <c r="E144" s="141">
        <v>187.45707702149997</v>
      </c>
      <c r="F144" s="139">
        <v>197.07026045849997</v>
      </c>
      <c r="G144" s="141">
        <v>205.08124665600002</v>
      </c>
      <c r="H144" s="139">
        <v>222.70541629049995</v>
      </c>
      <c r="I144" s="141">
        <v>229.11420524849999</v>
      </c>
      <c r="J144" s="110"/>
      <c r="K144" s="165"/>
      <c r="L144" s="165"/>
      <c r="M144" s="165"/>
      <c r="N144" s="165"/>
      <c r="O144" s="165"/>
      <c r="P144" s="165"/>
      <c r="Q144" s="165"/>
    </row>
    <row r="145" spans="1:17">
      <c r="A145" s="110"/>
      <c r="B145" s="128">
        <v>136</v>
      </c>
      <c r="C145" s="136">
        <v>71.018876156799976</v>
      </c>
      <c r="D145" s="148">
        <v>103.30018350079999</v>
      </c>
      <c r="E145" s="136">
        <v>188.84564796239997</v>
      </c>
      <c r="F145" s="148">
        <v>198.53004016559998</v>
      </c>
      <c r="G145" s="136">
        <v>206.60036700159998</v>
      </c>
      <c r="H145" s="148">
        <v>224.35508604079993</v>
      </c>
      <c r="I145" s="136">
        <v>230.81134750959993</v>
      </c>
      <c r="J145" s="110"/>
      <c r="K145" s="165"/>
      <c r="L145" s="165"/>
      <c r="M145" s="165"/>
      <c r="N145" s="165"/>
      <c r="O145" s="165"/>
      <c r="P145" s="165"/>
      <c r="Q145" s="165"/>
    </row>
    <row r="146" spans="1:17">
      <c r="A146" s="110"/>
      <c r="B146" s="140">
        <v>137</v>
      </c>
      <c r="C146" s="141">
        <v>71.541073775599997</v>
      </c>
      <c r="D146" s="139">
        <v>104.05974367359998</v>
      </c>
      <c r="E146" s="141">
        <v>190.23421890329996</v>
      </c>
      <c r="F146" s="139">
        <v>199.98981987269994</v>
      </c>
      <c r="G146" s="141">
        <v>208.11948734719996</v>
      </c>
      <c r="H146" s="139">
        <v>226.00475579109997</v>
      </c>
      <c r="I146" s="141">
        <v>232.50848977069992</v>
      </c>
      <c r="J146" s="110"/>
      <c r="K146" s="165"/>
      <c r="L146" s="165"/>
      <c r="M146" s="165"/>
      <c r="N146" s="165"/>
      <c r="O146" s="165"/>
      <c r="P146" s="165"/>
      <c r="Q146" s="165"/>
    </row>
    <row r="147" spans="1:17">
      <c r="A147" s="110"/>
      <c r="B147" s="140">
        <v>138</v>
      </c>
      <c r="C147" s="141">
        <v>72.06327139439999</v>
      </c>
      <c r="D147" s="139">
        <v>104.81930384639999</v>
      </c>
      <c r="E147" s="141">
        <v>191.62278984419999</v>
      </c>
      <c r="F147" s="139">
        <v>201.44959957979998</v>
      </c>
      <c r="G147" s="141">
        <v>209.63860769279998</v>
      </c>
      <c r="H147" s="139">
        <v>227.65442554139995</v>
      </c>
      <c r="I147" s="141">
        <v>234.20563203180001</v>
      </c>
      <c r="J147" s="110"/>
      <c r="K147" s="165"/>
      <c r="L147" s="165"/>
      <c r="M147" s="165"/>
      <c r="N147" s="165"/>
      <c r="O147" s="165"/>
      <c r="P147" s="165"/>
      <c r="Q147" s="165"/>
    </row>
    <row r="148" spans="1:17">
      <c r="A148" s="110"/>
      <c r="B148" s="140">
        <v>139</v>
      </c>
      <c r="C148" s="141">
        <v>72.585469013199983</v>
      </c>
      <c r="D148" s="139">
        <v>105.57886401919998</v>
      </c>
      <c r="E148" s="141">
        <v>193.01136078509992</v>
      </c>
      <c r="F148" s="139">
        <v>202.90937928689996</v>
      </c>
      <c r="G148" s="141">
        <v>211.15772803839997</v>
      </c>
      <c r="H148" s="139">
        <v>229.30409529169995</v>
      </c>
      <c r="I148" s="141">
        <v>235.90277429290001</v>
      </c>
      <c r="J148" s="110"/>
      <c r="K148" s="165"/>
      <c r="L148" s="165"/>
      <c r="M148" s="165"/>
      <c r="N148" s="165"/>
      <c r="O148" s="165"/>
      <c r="P148" s="165"/>
      <c r="Q148" s="165"/>
    </row>
    <row r="149" spans="1:17">
      <c r="A149" s="110"/>
      <c r="B149" s="144">
        <v>140</v>
      </c>
      <c r="C149" s="146">
        <v>73.10766663199999</v>
      </c>
      <c r="D149" s="149">
        <v>106.33842419199998</v>
      </c>
      <c r="E149" s="146">
        <v>194.39993172599995</v>
      </c>
      <c r="F149" s="149">
        <v>204.36915899399995</v>
      </c>
      <c r="G149" s="146">
        <v>212.67684838399995</v>
      </c>
      <c r="H149" s="149">
        <v>230.95376504199996</v>
      </c>
      <c r="I149" s="146">
        <v>237.59991655399992</v>
      </c>
      <c r="J149" s="110"/>
      <c r="K149" s="165"/>
      <c r="L149" s="165"/>
      <c r="M149" s="165"/>
      <c r="N149" s="165"/>
      <c r="O149" s="165"/>
      <c r="P149" s="165"/>
      <c r="Q149" s="165"/>
    </row>
    <row r="150" spans="1:17">
      <c r="A150" s="110"/>
      <c r="B150" s="140">
        <v>141</v>
      </c>
      <c r="C150" s="141">
        <v>73.629864250799997</v>
      </c>
      <c r="D150" s="139">
        <v>107.09798436479997</v>
      </c>
      <c r="E150" s="141">
        <v>195.78850266689997</v>
      </c>
      <c r="F150" s="139">
        <v>205.82893870110001</v>
      </c>
      <c r="G150" s="141">
        <v>214.19596872959994</v>
      </c>
      <c r="H150" s="139">
        <v>232.60343479229999</v>
      </c>
      <c r="I150" s="141">
        <v>239.29705881509994</v>
      </c>
      <c r="J150" s="110"/>
      <c r="K150" s="165"/>
      <c r="L150" s="165"/>
      <c r="M150" s="165"/>
      <c r="N150" s="165"/>
      <c r="O150" s="165"/>
      <c r="P150" s="165"/>
      <c r="Q150" s="165"/>
    </row>
    <row r="151" spans="1:17">
      <c r="A151" s="110"/>
      <c r="B151" s="140">
        <v>142</v>
      </c>
      <c r="C151" s="141">
        <v>74.152061869600004</v>
      </c>
      <c r="D151" s="139">
        <v>107.85754453759996</v>
      </c>
      <c r="E151" s="141">
        <v>197.17707360779997</v>
      </c>
      <c r="F151" s="139">
        <v>207.28871840819997</v>
      </c>
      <c r="G151" s="141">
        <v>215.71508907519993</v>
      </c>
      <c r="H151" s="139">
        <v>234.25310454259997</v>
      </c>
      <c r="I151" s="141">
        <v>240.99420107619994</v>
      </c>
      <c r="J151" s="110"/>
      <c r="K151" s="165"/>
      <c r="L151" s="165"/>
      <c r="M151" s="165"/>
      <c r="N151" s="165"/>
      <c r="O151" s="165"/>
      <c r="P151" s="165"/>
      <c r="Q151" s="165"/>
    </row>
    <row r="152" spans="1:17">
      <c r="A152" s="110"/>
      <c r="B152" s="140">
        <v>143</v>
      </c>
      <c r="C152" s="141">
        <v>74.674259488399983</v>
      </c>
      <c r="D152" s="139">
        <v>108.61710471039999</v>
      </c>
      <c r="E152" s="141">
        <v>198.56564454869996</v>
      </c>
      <c r="F152" s="139">
        <v>208.74849811529998</v>
      </c>
      <c r="G152" s="141">
        <v>217.23420942079997</v>
      </c>
      <c r="H152" s="139">
        <v>235.90277429290001</v>
      </c>
      <c r="I152" s="141">
        <v>242.69134333729994</v>
      </c>
      <c r="J152" s="110"/>
      <c r="K152" s="165"/>
      <c r="L152" s="165"/>
      <c r="M152" s="165"/>
      <c r="N152" s="165"/>
      <c r="O152" s="165"/>
      <c r="P152" s="165"/>
      <c r="Q152" s="165"/>
    </row>
    <row r="153" spans="1:17">
      <c r="A153" s="110"/>
      <c r="B153" s="140">
        <v>144</v>
      </c>
      <c r="C153" s="141">
        <v>75.19645710719999</v>
      </c>
      <c r="D153" s="139">
        <v>109.37666488319998</v>
      </c>
      <c r="E153" s="141">
        <v>199.95421548959996</v>
      </c>
      <c r="F153" s="139">
        <v>210.20827782239996</v>
      </c>
      <c r="G153" s="141">
        <v>218.75332976639996</v>
      </c>
      <c r="H153" s="139">
        <v>237.55244404319996</v>
      </c>
      <c r="I153" s="141">
        <v>244.38848559839994</v>
      </c>
      <c r="J153" s="110"/>
      <c r="K153" s="165"/>
      <c r="L153" s="165"/>
      <c r="M153" s="165"/>
      <c r="N153" s="165"/>
      <c r="O153" s="165"/>
      <c r="P153" s="165"/>
      <c r="Q153" s="165"/>
    </row>
    <row r="154" spans="1:17">
      <c r="A154" s="110"/>
      <c r="B154" s="140">
        <v>145</v>
      </c>
      <c r="C154" s="141">
        <v>75.718654725999997</v>
      </c>
      <c r="D154" s="139">
        <v>110.13622505599997</v>
      </c>
      <c r="E154" s="141">
        <v>201.34278643049998</v>
      </c>
      <c r="F154" s="139">
        <v>211.66805752949998</v>
      </c>
      <c r="G154" s="141">
        <v>220.27245011199994</v>
      </c>
      <c r="H154" s="139">
        <v>239.20211379349996</v>
      </c>
      <c r="I154" s="141">
        <v>246.08562785949997</v>
      </c>
      <c r="J154" s="110"/>
      <c r="K154" s="165"/>
      <c r="L154" s="165"/>
      <c r="M154" s="165"/>
      <c r="N154" s="165"/>
      <c r="O154" s="165"/>
      <c r="P154" s="165"/>
      <c r="Q154" s="165"/>
    </row>
    <row r="155" spans="1:17">
      <c r="A155" s="110"/>
      <c r="B155" s="128">
        <v>146</v>
      </c>
      <c r="C155" s="136">
        <v>76.24085234479999</v>
      </c>
      <c r="D155" s="148">
        <v>110.89578522879997</v>
      </c>
      <c r="E155" s="136">
        <v>202.73135737139995</v>
      </c>
      <c r="F155" s="148">
        <v>213.12783723659999</v>
      </c>
      <c r="G155" s="136">
        <v>221.79157045759993</v>
      </c>
      <c r="H155" s="148">
        <v>240.8517835438</v>
      </c>
      <c r="I155" s="136">
        <v>247.78277012059993</v>
      </c>
      <c r="J155" s="110"/>
      <c r="K155" s="165"/>
      <c r="L155" s="165"/>
      <c r="M155" s="165"/>
      <c r="N155" s="165"/>
      <c r="O155" s="165"/>
      <c r="P155" s="165"/>
      <c r="Q155" s="165"/>
    </row>
    <row r="156" spans="1:17">
      <c r="A156" s="110"/>
      <c r="B156" s="140">
        <v>147</v>
      </c>
      <c r="C156" s="141">
        <v>76.763049963599983</v>
      </c>
      <c r="D156" s="139">
        <v>111.65534540159997</v>
      </c>
      <c r="E156" s="141">
        <v>204.11992831229998</v>
      </c>
      <c r="F156" s="139">
        <v>214.5876169437</v>
      </c>
      <c r="G156" s="141">
        <v>223.31069080319995</v>
      </c>
      <c r="H156" s="139">
        <v>242.50145329409997</v>
      </c>
      <c r="I156" s="141">
        <v>249.47991238169993</v>
      </c>
      <c r="J156" s="110"/>
      <c r="K156" s="165"/>
      <c r="L156" s="165"/>
      <c r="M156" s="165"/>
      <c r="N156" s="165"/>
      <c r="O156" s="165"/>
      <c r="P156" s="165"/>
      <c r="Q156" s="165"/>
    </row>
    <row r="157" spans="1:17">
      <c r="A157" s="110"/>
      <c r="B157" s="140">
        <v>148</v>
      </c>
      <c r="C157" s="141">
        <v>77.285247582399975</v>
      </c>
      <c r="D157" s="139">
        <v>112.4149055744</v>
      </c>
      <c r="E157" s="141">
        <v>205.50849925319994</v>
      </c>
      <c r="F157" s="139">
        <v>216.04739665079995</v>
      </c>
      <c r="G157" s="141">
        <v>224.82981114879999</v>
      </c>
      <c r="H157" s="139">
        <v>244.15112304439995</v>
      </c>
      <c r="I157" s="141">
        <v>251.1770546427999</v>
      </c>
      <c r="J157" s="110"/>
      <c r="K157" s="165"/>
      <c r="L157" s="165"/>
      <c r="M157" s="165"/>
      <c r="N157" s="165"/>
      <c r="O157" s="165"/>
      <c r="P157" s="165"/>
      <c r="Q157" s="165"/>
    </row>
    <row r="158" spans="1:17">
      <c r="A158" s="110"/>
      <c r="B158" s="140">
        <v>149</v>
      </c>
      <c r="C158" s="141">
        <v>77.807445201199997</v>
      </c>
      <c r="D158" s="139">
        <v>113.17446574719999</v>
      </c>
      <c r="E158" s="141">
        <v>206.89707019409997</v>
      </c>
      <c r="F158" s="139">
        <v>217.50717635789999</v>
      </c>
      <c r="G158" s="141">
        <v>226.34893149439998</v>
      </c>
      <c r="H158" s="139">
        <v>245.80079279469996</v>
      </c>
      <c r="I158" s="141">
        <v>252.87419690389996</v>
      </c>
      <c r="J158" s="110"/>
      <c r="K158" s="165"/>
      <c r="L158" s="165"/>
      <c r="M158" s="165"/>
      <c r="N158" s="165"/>
      <c r="O158" s="165"/>
      <c r="P158" s="165"/>
      <c r="Q158" s="165"/>
    </row>
    <row r="159" spans="1:17">
      <c r="A159" s="110"/>
      <c r="B159" s="144">
        <v>150</v>
      </c>
      <c r="C159" s="146">
        <v>78.329642819999989</v>
      </c>
      <c r="D159" s="149">
        <v>113.93402591999998</v>
      </c>
      <c r="E159" s="146">
        <v>208.28564113499996</v>
      </c>
      <c r="F159" s="149">
        <v>218.96695606499995</v>
      </c>
      <c r="G159" s="146">
        <v>227.86805183999996</v>
      </c>
      <c r="H159" s="149">
        <v>247.45046254499997</v>
      </c>
      <c r="I159" s="146">
        <v>254.57133916499996</v>
      </c>
      <c r="J159" s="110"/>
      <c r="K159" s="165"/>
      <c r="L159" s="165"/>
      <c r="M159" s="165"/>
      <c r="N159" s="165"/>
      <c r="O159" s="165"/>
      <c r="P159" s="165"/>
      <c r="Q159" s="165"/>
    </row>
    <row r="160" spans="1:17">
      <c r="B160" s="150" t="s">
        <v>263</v>
      </c>
      <c r="C160" s="146">
        <v>0.51873935642384095</v>
      </c>
      <c r="D160" s="149">
        <v>0.75452997298013236</v>
      </c>
      <c r="E160" s="146">
        <v>1.3793751068543043</v>
      </c>
      <c r="F160" s="149">
        <v>1.4501122918211917</v>
      </c>
      <c r="G160" s="146">
        <v>1.5090599459602647</v>
      </c>
      <c r="H160" s="149">
        <v>1.6387447850662249</v>
      </c>
      <c r="I160" s="146">
        <v>1.6859029083774832</v>
      </c>
      <c r="J160" s="110"/>
      <c r="K160" s="165"/>
      <c r="L160" s="165"/>
      <c r="M160" s="165"/>
      <c r="N160" s="165"/>
      <c r="O160" s="165"/>
      <c r="P160" s="165"/>
      <c r="Q160" s="165"/>
    </row>
    <row r="161" spans="2:17">
      <c r="B161" s="151" t="s">
        <v>264</v>
      </c>
      <c r="I161" s="110"/>
      <c r="J161" s="153"/>
      <c r="K161" s="165"/>
      <c r="L161" s="165"/>
      <c r="M161" s="165"/>
      <c r="N161" s="165"/>
      <c r="O161" s="165"/>
      <c r="P161" s="165"/>
      <c r="Q161" s="165"/>
    </row>
    <row r="162" spans="2:17" ht="25.5" customHeight="1">
      <c r="B162" s="744" t="s">
        <v>265</v>
      </c>
      <c r="C162" s="744"/>
      <c r="D162" s="744"/>
      <c r="E162" s="744"/>
      <c r="F162" s="744"/>
      <c r="G162" s="744"/>
      <c r="H162" s="744"/>
      <c r="I162" s="744"/>
    </row>
  </sheetData>
  <mergeCells count="1">
    <mergeCell ref="B162:I16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2"/>
  <sheetViews>
    <sheetView showGridLines="0" workbookViewId="0">
      <selection activeCell="K1" sqref="K1"/>
    </sheetView>
  </sheetViews>
  <sheetFormatPr defaultColWidth="9.140625" defaultRowHeight="12.75"/>
  <cols>
    <col min="1" max="1" width="5.7109375" style="127" customWidth="1"/>
    <col min="2" max="2" width="7.7109375" style="127" customWidth="1"/>
    <col min="3" max="10" width="9.7109375" style="152" customWidth="1"/>
    <col min="11" max="12" width="9.7109375" style="110" customWidth="1"/>
    <col min="13" max="256" width="9.140625" style="110"/>
    <col min="257" max="257" width="5.7109375" style="110" customWidth="1"/>
    <col min="258" max="258" width="7.7109375" style="110" customWidth="1"/>
    <col min="259" max="268" width="9.7109375" style="110" customWidth="1"/>
    <col min="269" max="512" width="9.140625" style="110"/>
    <col min="513" max="513" width="5.7109375" style="110" customWidth="1"/>
    <col min="514" max="514" width="7.7109375" style="110" customWidth="1"/>
    <col min="515" max="524" width="9.7109375" style="110" customWidth="1"/>
    <col min="525" max="768" width="9.140625" style="110"/>
    <col min="769" max="769" width="5.7109375" style="110" customWidth="1"/>
    <col min="770" max="770" width="7.7109375" style="110" customWidth="1"/>
    <col min="771" max="780" width="9.7109375" style="110" customWidth="1"/>
    <col min="781" max="1024" width="9.140625" style="110"/>
    <col min="1025" max="1025" width="5.7109375" style="110" customWidth="1"/>
    <col min="1026" max="1026" width="7.7109375" style="110" customWidth="1"/>
    <col min="1027" max="1036" width="9.7109375" style="110" customWidth="1"/>
    <col min="1037" max="1280" width="9.140625" style="110"/>
    <col min="1281" max="1281" width="5.7109375" style="110" customWidth="1"/>
    <col min="1282" max="1282" width="7.7109375" style="110" customWidth="1"/>
    <col min="1283" max="1292" width="9.7109375" style="110" customWidth="1"/>
    <col min="1293" max="1536" width="9.140625" style="110"/>
    <col min="1537" max="1537" width="5.7109375" style="110" customWidth="1"/>
    <col min="1538" max="1538" width="7.7109375" style="110" customWidth="1"/>
    <col min="1539" max="1548" width="9.7109375" style="110" customWidth="1"/>
    <col min="1549" max="1792" width="9.140625" style="110"/>
    <col min="1793" max="1793" width="5.7109375" style="110" customWidth="1"/>
    <col min="1794" max="1794" width="7.7109375" style="110" customWidth="1"/>
    <col min="1795" max="1804" width="9.7109375" style="110" customWidth="1"/>
    <col min="1805" max="2048" width="9.140625" style="110"/>
    <col min="2049" max="2049" width="5.7109375" style="110" customWidth="1"/>
    <col min="2050" max="2050" width="7.7109375" style="110" customWidth="1"/>
    <col min="2051" max="2060" width="9.7109375" style="110" customWidth="1"/>
    <col min="2061" max="2304" width="9.140625" style="110"/>
    <col min="2305" max="2305" width="5.7109375" style="110" customWidth="1"/>
    <col min="2306" max="2306" width="7.7109375" style="110" customWidth="1"/>
    <col min="2307" max="2316" width="9.7109375" style="110" customWidth="1"/>
    <col min="2317" max="2560" width="9.140625" style="110"/>
    <col min="2561" max="2561" width="5.7109375" style="110" customWidth="1"/>
    <col min="2562" max="2562" width="7.7109375" style="110" customWidth="1"/>
    <col min="2563" max="2572" width="9.7109375" style="110" customWidth="1"/>
    <col min="2573" max="2816" width="9.140625" style="110"/>
    <col min="2817" max="2817" width="5.7109375" style="110" customWidth="1"/>
    <col min="2818" max="2818" width="7.7109375" style="110" customWidth="1"/>
    <col min="2819" max="2828" width="9.7109375" style="110" customWidth="1"/>
    <col min="2829" max="3072" width="9.140625" style="110"/>
    <col min="3073" max="3073" width="5.7109375" style="110" customWidth="1"/>
    <col min="3074" max="3074" width="7.7109375" style="110" customWidth="1"/>
    <col min="3075" max="3084" width="9.7109375" style="110" customWidth="1"/>
    <col min="3085" max="3328" width="9.140625" style="110"/>
    <col min="3329" max="3329" width="5.7109375" style="110" customWidth="1"/>
    <col min="3330" max="3330" width="7.7109375" style="110" customWidth="1"/>
    <col min="3331" max="3340" width="9.7109375" style="110" customWidth="1"/>
    <col min="3341" max="3584" width="9.140625" style="110"/>
    <col min="3585" max="3585" width="5.7109375" style="110" customWidth="1"/>
    <col min="3586" max="3586" width="7.7109375" style="110" customWidth="1"/>
    <col min="3587" max="3596" width="9.7109375" style="110" customWidth="1"/>
    <col min="3597" max="3840" width="9.140625" style="110"/>
    <col min="3841" max="3841" width="5.7109375" style="110" customWidth="1"/>
    <col min="3842" max="3842" width="7.7109375" style="110" customWidth="1"/>
    <col min="3843" max="3852" width="9.7109375" style="110" customWidth="1"/>
    <col min="3853" max="4096" width="9.140625" style="110"/>
    <col min="4097" max="4097" width="5.7109375" style="110" customWidth="1"/>
    <col min="4098" max="4098" width="7.7109375" style="110" customWidth="1"/>
    <col min="4099" max="4108" width="9.7109375" style="110" customWidth="1"/>
    <col min="4109" max="4352" width="9.140625" style="110"/>
    <col min="4353" max="4353" width="5.7109375" style="110" customWidth="1"/>
    <col min="4354" max="4354" width="7.7109375" style="110" customWidth="1"/>
    <col min="4355" max="4364" width="9.7109375" style="110" customWidth="1"/>
    <col min="4365" max="4608" width="9.140625" style="110"/>
    <col min="4609" max="4609" width="5.7109375" style="110" customWidth="1"/>
    <col min="4610" max="4610" width="7.7109375" style="110" customWidth="1"/>
    <col min="4611" max="4620" width="9.7109375" style="110" customWidth="1"/>
    <col min="4621" max="4864" width="9.140625" style="110"/>
    <col min="4865" max="4865" width="5.7109375" style="110" customWidth="1"/>
    <col min="4866" max="4866" width="7.7109375" style="110" customWidth="1"/>
    <col min="4867" max="4876" width="9.7109375" style="110" customWidth="1"/>
    <col min="4877" max="5120" width="9.140625" style="110"/>
    <col min="5121" max="5121" width="5.7109375" style="110" customWidth="1"/>
    <col min="5122" max="5122" width="7.7109375" style="110" customWidth="1"/>
    <col min="5123" max="5132" width="9.7109375" style="110" customWidth="1"/>
    <col min="5133" max="5376" width="9.140625" style="110"/>
    <col min="5377" max="5377" width="5.7109375" style="110" customWidth="1"/>
    <col min="5378" max="5378" width="7.7109375" style="110" customWidth="1"/>
    <col min="5379" max="5388" width="9.7109375" style="110" customWidth="1"/>
    <col min="5389" max="5632" width="9.140625" style="110"/>
    <col min="5633" max="5633" width="5.7109375" style="110" customWidth="1"/>
    <col min="5634" max="5634" width="7.7109375" style="110" customWidth="1"/>
    <col min="5635" max="5644" width="9.7109375" style="110" customWidth="1"/>
    <col min="5645" max="5888" width="9.140625" style="110"/>
    <col min="5889" max="5889" width="5.7109375" style="110" customWidth="1"/>
    <col min="5890" max="5890" width="7.7109375" style="110" customWidth="1"/>
    <col min="5891" max="5900" width="9.7109375" style="110" customWidth="1"/>
    <col min="5901" max="6144" width="9.140625" style="110"/>
    <col min="6145" max="6145" width="5.7109375" style="110" customWidth="1"/>
    <col min="6146" max="6146" width="7.7109375" style="110" customWidth="1"/>
    <col min="6147" max="6156" width="9.7109375" style="110" customWidth="1"/>
    <col min="6157" max="6400" width="9.140625" style="110"/>
    <col min="6401" max="6401" width="5.7109375" style="110" customWidth="1"/>
    <col min="6402" max="6402" width="7.7109375" style="110" customWidth="1"/>
    <col min="6403" max="6412" width="9.7109375" style="110" customWidth="1"/>
    <col min="6413" max="6656" width="9.140625" style="110"/>
    <col min="6657" max="6657" width="5.7109375" style="110" customWidth="1"/>
    <col min="6658" max="6658" width="7.7109375" style="110" customWidth="1"/>
    <col min="6659" max="6668" width="9.7109375" style="110" customWidth="1"/>
    <col min="6669" max="6912" width="9.140625" style="110"/>
    <col min="6913" max="6913" width="5.7109375" style="110" customWidth="1"/>
    <col min="6914" max="6914" width="7.7109375" style="110" customWidth="1"/>
    <col min="6915" max="6924" width="9.7109375" style="110" customWidth="1"/>
    <col min="6925" max="7168" width="9.140625" style="110"/>
    <col min="7169" max="7169" width="5.7109375" style="110" customWidth="1"/>
    <col min="7170" max="7170" width="7.7109375" style="110" customWidth="1"/>
    <col min="7171" max="7180" width="9.7109375" style="110" customWidth="1"/>
    <col min="7181" max="7424" width="9.140625" style="110"/>
    <col min="7425" max="7425" width="5.7109375" style="110" customWidth="1"/>
    <col min="7426" max="7426" width="7.7109375" style="110" customWidth="1"/>
    <col min="7427" max="7436" width="9.7109375" style="110" customWidth="1"/>
    <col min="7437" max="7680" width="9.140625" style="110"/>
    <col min="7681" max="7681" width="5.7109375" style="110" customWidth="1"/>
    <col min="7682" max="7682" width="7.7109375" style="110" customWidth="1"/>
    <col min="7683" max="7692" width="9.7109375" style="110" customWidth="1"/>
    <col min="7693" max="7936" width="9.140625" style="110"/>
    <col min="7937" max="7937" width="5.7109375" style="110" customWidth="1"/>
    <col min="7938" max="7938" width="7.7109375" style="110" customWidth="1"/>
    <col min="7939" max="7948" width="9.7109375" style="110" customWidth="1"/>
    <col min="7949" max="8192" width="9.140625" style="110"/>
    <col min="8193" max="8193" width="5.7109375" style="110" customWidth="1"/>
    <col min="8194" max="8194" width="7.7109375" style="110" customWidth="1"/>
    <col min="8195" max="8204" width="9.7109375" style="110" customWidth="1"/>
    <col min="8205" max="8448" width="9.140625" style="110"/>
    <col min="8449" max="8449" width="5.7109375" style="110" customWidth="1"/>
    <col min="8450" max="8450" width="7.7109375" style="110" customWidth="1"/>
    <col min="8451" max="8460" width="9.7109375" style="110" customWidth="1"/>
    <col min="8461" max="8704" width="9.140625" style="110"/>
    <col min="8705" max="8705" width="5.7109375" style="110" customWidth="1"/>
    <col min="8706" max="8706" width="7.7109375" style="110" customWidth="1"/>
    <col min="8707" max="8716" width="9.7109375" style="110" customWidth="1"/>
    <col min="8717" max="8960" width="9.140625" style="110"/>
    <col min="8961" max="8961" width="5.7109375" style="110" customWidth="1"/>
    <col min="8962" max="8962" width="7.7109375" style="110" customWidth="1"/>
    <col min="8963" max="8972" width="9.7109375" style="110" customWidth="1"/>
    <col min="8973" max="9216" width="9.140625" style="110"/>
    <col min="9217" max="9217" width="5.7109375" style="110" customWidth="1"/>
    <col min="9218" max="9218" width="7.7109375" style="110" customWidth="1"/>
    <col min="9219" max="9228" width="9.7109375" style="110" customWidth="1"/>
    <col min="9229" max="9472" width="9.140625" style="110"/>
    <col min="9473" max="9473" width="5.7109375" style="110" customWidth="1"/>
    <col min="9474" max="9474" width="7.7109375" style="110" customWidth="1"/>
    <col min="9475" max="9484" width="9.7109375" style="110" customWidth="1"/>
    <col min="9485" max="9728" width="9.140625" style="110"/>
    <col min="9729" max="9729" width="5.7109375" style="110" customWidth="1"/>
    <col min="9730" max="9730" width="7.7109375" style="110" customWidth="1"/>
    <col min="9731" max="9740" width="9.7109375" style="110" customWidth="1"/>
    <col min="9741" max="9984" width="9.140625" style="110"/>
    <col min="9985" max="9985" width="5.7109375" style="110" customWidth="1"/>
    <col min="9986" max="9986" width="7.7109375" style="110" customWidth="1"/>
    <col min="9987" max="9996" width="9.7109375" style="110" customWidth="1"/>
    <col min="9997" max="10240" width="9.140625" style="110"/>
    <col min="10241" max="10241" width="5.7109375" style="110" customWidth="1"/>
    <col min="10242" max="10242" width="7.7109375" style="110" customWidth="1"/>
    <col min="10243" max="10252" width="9.7109375" style="110" customWidth="1"/>
    <col min="10253" max="10496" width="9.140625" style="110"/>
    <col min="10497" max="10497" width="5.7109375" style="110" customWidth="1"/>
    <col min="10498" max="10498" width="7.7109375" style="110" customWidth="1"/>
    <col min="10499" max="10508" width="9.7109375" style="110" customWidth="1"/>
    <col min="10509" max="10752" width="9.140625" style="110"/>
    <col min="10753" max="10753" width="5.7109375" style="110" customWidth="1"/>
    <col min="10754" max="10754" width="7.7109375" style="110" customWidth="1"/>
    <col min="10755" max="10764" width="9.7109375" style="110" customWidth="1"/>
    <col min="10765" max="11008" width="9.140625" style="110"/>
    <col min="11009" max="11009" width="5.7109375" style="110" customWidth="1"/>
    <col min="11010" max="11010" width="7.7109375" style="110" customWidth="1"/>
    <col min="11011" max="11020" width="9.7109375" style="110" customWidth="1"/>
    <col min="11021" max="11264" width="9.140625" style="110"/>
    <col min="11265" max="11265" width="5.7109375" style="110" customWidth="1"/>
    <col min="11266" max="11266" width="7.7109375" style="110" customWidth="1"/>
    <col min="11267" max="11276" width="9.7109375" style="110" customWidth="1"/>
    <col min="11277" max="11520" width="9.140625" style="110"/>
    <col min="11521" max="11521" width="5.7109375" style="110" customWidth="1"/>
    <col min="11522" max="11522" width="7.7109375" style="110" customWidth="1"/>
    <col min="11523" max="11532" width="9.7109375" style="110" customWidth="1"/>
    <col min="11533" max="11776" width="9.140625" style="110"/>
    <col min="11777" max="11777" width="5.7109375" style="110" customWidth="1"/>
    <col min="11778" max="11778" width="7.7109375" style="110" customWidth="1"/>
    <col min="11779" max="11788" width="9.7109375" style="110" customWidth="1"/>
    <col min="11789" max="12032" width="9.140625" style="110"/>
    <col min="12033" max="12033" width="5.7109375" style="110" customWidth="1"/>
    <col min="12034" max="12034" width="7.7109375" style="110" customWidth="1"/>
    <col min="12035" max="12044" width="9.7109375" style="110" customWidth="1"/>
    <col min="12045" max="12288" width="9.140625" style="110"/>
    <col min="12289" max="12289" width="5.7109375" style="110" customWidth="1"/>
    <col min="12290" max="12290" width="7.7109375" style="110" customWidth="1"/>
    <col min="12291" max="12300" width="9.7109375" style="110" customWidth="1"/>
    <col min="12301" max="12544" width="9.140625" style="110"/>
    <col min="12545" max="12545" width="5.7109375" style="110" customWidth="1"/>
    <col min="12546" max="12546" width="7.7109375" style="110" customWidth="1"/>
    <col min="12547" max="12556" width="9.7109375" style="110" customWidth="1"/>
    <col min="12557" max="12800" width="9.140625" style="110"/>
    <col min="12801" max="12801" width="5.7109375" style="110" customWidth="1"/>
    <col min="12802" max="12802" width="7.7109375" style="110" customWidth="1"/>
    <col min="12803" max="12812" width="9.7109375" style="110" customWidth="1"/>
    <col min="12813" max="13056" width="9.140625" style="110"/>
    <col min="13057" max="13057" width="5.7109375" style="110" customWidth="1"/>
    <col min="13058" max="13058" width="7.7109375" style="110" customWidth="1"/>
    <col min="13059" max="13068" width="9.7109375" style="110" customWidth="1"/>
    <col min="13069" max="13312" width="9.140625" style="110"/>
    <col min="13313" max="13313" width="5.7109375" style="110" customWidth="1"/>
    <col min="13314" max="13314" width="7.7109375" style="110" customWidth="1"/>
    <col min="13315" max="13324" width="9.7109375" style="110" customWidth="1"/>
    <col min="13325" max="13568" width="9.140625" style="110"/>
    <col min="13569" max="13569" width="5.7109375" style="110" customWidth="1"/>
    <col min="13570" max="13570" width="7.7109375" style="110" customWidth="1"/>
    <col min="13571" max="13580" width="9.7109375" style="110" customWidth="1"/>
    <col min="13581" max="13824" width="9.140625" style="110"/>
    <col min="13825" max="13825" width="5.7109375" style="110" customWidth="1"/>
    <col min="13826" max="13826" width="7.7109375" style="110" customWidth="1"/>
    <col min="13827" max="13836" width="9.7109375" style="110" customWidth="1"/>
    <col min="13837" max="14080" width="9.140625" style="110"/>
    <col min="14081" max="14081" width="5.7109375" style="110" customWidth="1"/>
    <col min="14082" max="14082" width="7.7109375" style="110" customWidth="1"/>
    <col min="14083" max="14092" width="9.7109375" style="110" customWidth="1"/>
    <col min="14093" max="14336" width="9.140625" style="110"/>
    <col min="14337" max="14337" width="5.7109375" style="110" customWidth="1"/>
    <col min="14338" max="14338" width="7.7109375" style="110" customWidth="1"/>
    <col min="14339" max="14348" width="9.7109375" style="110" customWidth="1"/>
    <col min="14349" max="14592" width="9.140625" style="110"/>
    <col min="14593" max="14593" width="5.7109375" style="110" customWidth="1"/>
    <col min="14594" max="14594" width="7.7109375" style="110" customWidth="1"/>
    <col min="14595" max="14604" width="9.7109375" style="110" customWidth="1"/>
    <col min="14605" max="14848" width="9.140625" style="110"/>
    <col min="14849" max="14849" width="5.7109375" style="110" customWidth="1"/>
    <col min="14850" max="14850" width="7.7109375" style="110" customWidth="1"/>
    <col min="14851" max="14860" width="9.7109375" style="110" customWidth="1"/>
    <col min="14861" max="15104" width="9.140625" style="110"/>
    <col min="15105" max="15105" width="5.7109375" style="110" customWidth="1"/>
    <col min="15106" max="15106" width="7.7109375" style="110" customWidth="1"/>
    <col min="15107" max="15116" width="9.7109375" style="110" customWidth="1"/>
    <col min="15117" max="15360" width="9.140625" style="110"/>
    <col min="15361" max="15361" width="5.7109375" style="110" customWidth="1"/>
    <col min="15362" max="15362" width="7.7109375" style="110" customWidth="1"/>
    <col min="15363" max="15372" width="9.7109375" style="110" customWidth="1"/>
    <col min="15373" max="15616" width="9.140625" style="110"/>
    <col min="15617" max="15617" width="5.7109375" style="110" customWidth="1"/>
    <col min="15618" max="15618" width="7.7109375" style="110" customWidth="1"/>
    <col min="15619" max="15628" width="9.7109375" style="110" customWidth="1"/>
    <col min="15629" max="15872" width="9.140625" style="110"/>
    <col min="15873" max="15873" width="5.7109375" style="110" customWidth="1"/>
    <col min="15874" max="15874" width="7.7109375" style="110" customWidth="1"/>
    <col min="15875" max="15884" width="9.7109375" style="110" customWidth="1"/>
    <col min="15885" max="16128" width="9.140625" style="110"/>
    <col min="16129" max="16129" width="5.7109375" style="110" customWidth="1"/>
    <col min="16130" max="16130" width="7.7109375" style="110" customWidth="1"/>
    <col min="16131" max="16140" width="9.7109375" style="110" customWidth="1"/>
    <col min="16141" max="16384" width="9.140625" style="110"/>
  </cols>
  <sheetData>
    <row r="1" spans="1:11" s="109" customFormat="1" ht="13.5">
      <c r="B1" s="108" t="s">
        <v>245</v>
      </c>
      <c r="E1" s="110"/>
      <c r="G1" s="111"/>
      <c r="I1" s="113" t="s">
        <v>245</v>
      </c>
      <c r="K1" s="694" t="s">
        <v>802</v>
      </c>
    </row>
    <row r="2" spans="1:11" s="109" customFormat="1" ht="51.6" customHeight="1">
      <c r="B2" s="114" t="s">
        <v>800</v>
      </c>
      <c r="C2" s="114"/>
      <c r="D2" s="114"/>
      <c r="E2" s="114"/>
      <c r="F2" s="114"/>
      <c r="G2" s="114"/>
      <c r="H2" s="114"/>
      <c r="I2" s="114"/>
      <c r="J2" s="155"/>
    </row>
    <row r="3" spans="1:11" s="109" customFormat="1" ht="23.1" customHeight="1">
      <c r="B3" s="117" t="s">
        <v>276</v>
      </c>
      <c r="C3" s="114"/>
      <c r="D3" s="114"/>
      <c r="E3" s="114"/>
      <c r="F3" s="114"/>
      <c r="G3" s="114"/>
      <c r="H3" s="114"/>
      <c r="I3" s="114"/>
      <c r="J3" s="155"/>
    </row>
    <row r="4" spans="1:11" s="109" customFormat="1" ht="11.25" customHeight="1">
      <c r="A4" s="121" t="s">
        <v>246</v>
      </c>
      <c r="B4" s="121"/>
      <c r="C4" s="122"/>
      <c r="D4" s="122"/>
      <c r="E4" s="122"/>
      <c r="F4" s="122"/>
      <c r="G4" s="122"/>
      <c r="H4" s="122"/>
      <c r="I4" s="122"/>
      <c r="J4" s="155"/>
    </row>
    <row r="5" spans="1:11" s="109" customFormat="1" ht="11.25" customHeight="1">
      <c r="B5" s="121" t="s">
        <v>267</v>
      </c>
      <c r="C5" s="122"/>
      <c r="D5" s="122"/>
      <c r="E5" s="122"/>
      <c r="F5" s="122"/>
      <c r="G5" s="122"/>
      <c r="H5" s="122"/>
      <c r="I5" s="122"/>
      <c r="J5" s="123"/>
    </row>
    <row r="6" spans="1:11" s="123" customFormat="1" ht="5.25" customHeight="1">
      <c r="C6" s="159"/>
      <c r="D6" s="160"/>
      <c r="E6" s="160"/>
      <c r="F6" s="160"/>
      <c r="G6" s="160"/>
      <c r="H6" s="160"/>
      <c r="I6" s="160"/>
    </row>
    <row r="7" spans="1:11" s="123" customFormat="1" ht="12.75" customHeight="1">
      <c r="B7" s="161" t="s">
        <v>277</v>
      </c>
    </row>
    <row r="8" spans="1:11" s="127" customFormat="1">
      <c r="A8" s="110"/>
      <c r="B8" s="166" t="s">
        <v>251</v>
      </c>
      <c r="C8" s="129" t="s">
        <v>278</v>
      </c>
      <c r="D8" s="129" t="s">
        <v>279</v>
      </c>
      <c r="E8" s="129" t="s">
        <v>280</v>
      </c>
      <c r="F8" s="129" t="s">
        <v>281</v>
      </c>
      <c r="G8" s="129" t="s">
        <v>282</v>
      </c>
      <c r="H8" s="129" t="s">
        <v>283</v>
      </c>
      <c r="I8" s="129" t="s">
        <v>284</v>
      </c>
      <c r="J8" s="110"/>
    </row>
    <row r="9" spans="1:11" s="138" customFormat="1">
      <c r="A9" s="110"/>
      <c r="B9" s="167" t="s">
        <v>262</v>
      </c>
      <c r="C9" s="133">
        <v>8.1438179344499986</v>
      </c>
      <c r="D9" s="134">
        <v>8.1479261324999985</v>
      </c>
      <c r="E9" s="133">
        <v>8.1479261324999985</v>
      </c>
      <c r="F9" s="134">
        <v>8.1479261324999985</v>
      </c>
      <c r="G9" s="133">
        <v>8.1479261324999985</v>
      </c>
      <c r="H9" s="134">
        <v>8.433217663749998</v>
      </c>
      <c r="I9" s="133">
        <v>16.170323991249997</v>
      </c>
      <c r="J9" s="164"/>
    </row>
    <row r="10" spans="1:11">
      <c r="A10" s="110"/>
      <c r="B10" s="128">
        <v>1</v>
      </c>
      <c r="C10" s="136">
        <v>8.159337793749998</v>
      </c>
      <c r="D10" s="139">
        <v>8.159337793749998</v>
      </c>
      <c r="E10" s="136">
        <v>8.159337793749998</v>
      </c>
      <c r="F10" s="139">
        <v>8.159337793749998</v>
      </c>
      <c r="G10" s="136">
        <v>8.4857113054999989</v>
      </c>
      <c r="H10" s="139">
        <v>8.8654913918999974</v>
      </c>
      <c r="I10" s="136">
        <v>16.181735652499999</v>
      </c>
      <c r="J10" s="110"/>
    </row>
    <row r="11" spans="1:11">
      <c r="A11" s="110"/>
      <c r="B11" s="140">
        <v>2</v>
      </c>
      <c r="C11" s="141">
        <v>8.1707494549999993</v>
      </c>
      <c r="D11" s="139">
        <v>8.1707494549999993</v>
      </c>
      <c r="E11" s="141">
        <v>8.1707494549999993</v>
      </c>
      <c r="F11" s="139">
        <v>8.1707494549999993</v>
      </c>
      <c r="G11" s="141">
        <v>9.3758208829999994</v>
      </c>
      <c r="H11" s="139">
        <v>10.230326077399999</v>
      </c>
      <c r="I11" s="141">
        <v>16.193147313749996</v>
      </c>
      <c r="J11" s="110"/>
    </row>
    <row r="12" spans="1:11">
      <c r="A12" s="110"/>
      <c r="B12" s="140">
        <v>3</v>
      </c>
      <c r="C12" s="141">
        <v>8.1821611162499988</v>
      </c>
      <c r="D12" s="139">
        <v>8.1821611162499988</v>
      </c>
      <c r="E12" s="141">
        <v>8.1821611162499988</v>
      </c>
      <c r="F12" s="139">
        <v>8.1821611162499988</v>
      </c>
      <c r="G12" s="141">
        <v>10.764391823899997</v>
      </c>
      <c r="H12" s="139">
        <v>11.868127699999999</v>
      </c>
      <c r="I12" s="141">
        <v>16.204558974999998</v>
      </c>
      <c r="J12" s="110"/>
    </row>
    <row r="13" spans="1:11">
      <c r="A13" s="110"/>
      <c r="B13" s="140">
        <v>4</v>
      </c>
      <c r="C13" s="141">
        <v>8.1935727774999965</v>
      </c>
      <c r="D13" s="139">
        <v>8.1935727774999965</v>
      </c>
      <c r="E13" s="141">
        <v>8.1935727774999965</v>
      </c>
      <c r="F13" s="139">
        <v>9.3046121167999996</v>
      </c>
      <c r="G13" s="141">
        <v>12.449665957299999</v>
      </c>
      <c r="H13" s="139">
        <v>13.529665577999999</v>
      </c>
      <c r="I13" s="141">
        <v>16.215970636249995</v>
      </c>
      <c r="J13" s="110"/>
    </row>
    <row r="14" spans="1:11">
      <c r="A14" s="110"/>
      <c r="B14" s="140">
        <v>5</v>
      </c>
      <c r="C14" s="141">
        <v>8.2049844387499977</v>
      </c>
      <c r="D14" s="139">
        <v>8.2049844387499977</v>
      </c>
      <c r="E14" s="141">
        <v>8.2049844387499977</v>
      </c>
      <c r="F14" s="139">
        <v>10.301534843600001</v>
      </c>
      <c r="G14" s="141">
        <v>13.897577536699998</v>
      </c>
      <c r="H14" s="139">
        <v>14.989445285099997</v>
      </c>
      <c r="I14" s="141">
        <v>16.227382297499997</v>
      </c>
      <c r="J14" s="110"/>
    </row>
    <row r="15" spans="1:11">
      <c r="A15" s="110"/>
      <c r="B15" s="128">
        <v>6</v>
      </c>
      <c r="C15" s="136">
        <v>8.216396099999999</v>
      </c>
      <c r="D15" s="148">
        <v>8.216396099999999</v>
      </c>
      <c r="E15" s="136">
        <v>8.414502539299999</v>
      </c>
      <c r="F15" s="148">
        <v>11.262853187299999</v>
      </c>
      <c r="G15" s="136">
        <v>15.476038520799996</v>
      </c>
      <c r="H15" s="148">
        <v>16.722191929299999</v>
      </c>
      <c r="I15" s="136">
        <v>17.386807080499995</v>
      </c>
      <c r="J15" s="110"/>
    </row>
    <row r="16" spans="1:11">
      <c r="A16" s="110"/>
      <c r="B16" s="140">
        <v>7</v>
      </c>
      <c r="C16" s="141">
        <v>8.2278077612499985</v>
      </c>
      <c r="D16" s="139">
        <v>8.2278077612499985</v>
      </c>
      <c r="E16" s="141">
        <v>9.1147220735999976</v>
      </c>
      <c r="F16" s="139">
        <v>12.319116552599999</v>
      </c>
      <c r="G16" s="141">
        <v>17.386807080499995</v>
      </c>
      <c r="H16" s="139">
        <v>18.538015467400001</v>
      </c>
      <c r="I16" s="141">
        <v>19.131421852399995</v>
      </c>
      <c r="J16" s="110"/>
    </row>
    <row r="17" spans="2:9" s="110" customFormat="1">
      <c r="B17" s="140">
        <v>8</v>
      </c>
      <c r="C17" s="141">
        <v>8.2392194224999979</v>
      </c>
      <c r="D17" s="139">
        <v>8.2392194224999979</v>
      </c>
      <c r="E17" s="141">
        <v>9.7556009693999997</v>
      </c>
      <c r="F17" s="139">
        <v>13.375379917899998</v>
      </c>
      <c r="G17" s="141">
        <v>19.214498746299999</v>
      </c>
      <c r="H17" s="139">
        <v>20.413179643999992</v>
      </c>
      <c r="I17" s="141">
        <v>21.006586028999997</v>
      </c>
    </row>
    <row r="18" spans="2:9" s="110" customFormat="1">
      <c r="B18" s="140">
        <v>9</v>
      </c>
      <c r="C18" s="141">
        <v>8.2506310837499992</v>
      </c>
      <c r="D18" s="139">
        <v>8.5213156885999979</v>
      </c>
      <c r="E18" s="141">
        <v>10.527029269899998</v>
      </c>
      <c r="F18" s="139">
        <v>14.372302644699996</v>
      </c>
      <c r="G18" s="141">
        <v>20.911641007399997</v>
      </c>
      <c r="H18" s="139">
        <v>22.3595525868</v>
      </c>
      <c r="I18" s="141">
        <v>23.107244631899992</v>
      </c>
    </row>
    <row r="19" spans="2:9" s="110" customFormat="1">
      <c r="B19" s="144">
        <v>10</v>
      </c>
      <c r="C19" s="146">
        <v>8.2620427449999987</v>
      </c>
      <c r="D19" s="149">
        <v>9.0672495627999972</v>
      </c>
      <c r="E19" s="146">
        <v>11.322193825799998</v>
      </c>
      <c r="F19" s="149">
        <v>15.369225371499997</v>
      </c>
      <c r="G19" s="146">
        <v>22.300211948299996</v>
      </c>
      <c r="H19" s="149">
        <v>24.341529912699997</v>
      </c>
      <c r="I19" s="146">
        <v>24.970540680799996</v>
      </c>
    </row>
    <row r="20" spans="2:9" s="110" customFormat="1">
      <c r="B20" s="140">
        <v>11</v>
      </c>
      <c r="C20" s="136">
        <v>8.2734544062499982</v>
      </c>
      <c r="D20" s="139">
        <v>9.5301065430999987</v>
      </c>
      <c r="E20" s="141">
        <v>11.868127699999999</v>
      </c>
      <c r="F20" s="139">
        <v>16.425488736799998</v>
      </c>
      <c r="G20" s="141">
        <v>24.092299230999998</v>
      </c>
      <c r="H20" s="139">
        <v>26.109880939999996</v>
      </c>
      <c r="I20" s="141">
        <v>27.047463028299994</v>
      </c>
    </row>
    <row r="21" spans="2:9" s="110" customFormat="1">
      <c r="B21" s="140">
        <v>12</v>
      </c>
      <c r="C21" s="141">
        <v>8.4857113054999989</v>
      </c>
      <c r="D21" s="139">
        <v>10.076040417299998</v>
      </c>
      <c r="E21" s="141">
        <v>12.473402212699998</v>
      </c>
      <c r="F21" s="139">
        <v>17.363070825099999</v>
      </c>
      <c r="G21" s="141">
        <v>25.931859024499996</v>
      </c>
      <c r="H21" s="139">
        <v>27.973176988899997</v>
      </c>
      <c r="I21" s="141">
        <v>28.898890949499997</v>
      </c>
    </row>
    <row r="22" spans="2:9" s="110" customFormat="1">
      <c r="B22" s="140">
        <v>13</v>
      </c>
      <c r="C22" s="141">
        <v>9.0672495627999972</v>
      </c>
      <c r="D22" s="139">
        <v>10.621974291499997</v>
      </c>
      <c r="E22" s="141">
        <v>12.959995448399997</v>
      </c>
      <c r="F22" s="139">
        <v>18.419334190399997</v>
      </c>
      <c r="G22" s="141">
        <v>27.640869413299995</v>
      </c>
      <c r="H22" s="139">
        <v>29.314275418999994</v>
      </c>
      <c r="I22" s="141">
        <v>30.584165082899993</v>
      </c>
    </row>
    <row r="23" spans="2:9" s="110" customFormat="1">
      <c r="B23" s="140">
        <v>14</v>
      </c>
      <c r="C23" s="141">
        <v>9.4707659046000003</v>
      </c>
      <c r="D23" s="139">
        <v>11.167908165699997</v>
      </c>
      <c r="E23" s="141">
        <v>13.767028131999997</v>
      </c>
      <c r="F23" s="139">
        <v>19.4874656834</v>
      </c>
      <c r="G23" s="141">
        <v>29.314275418999994</v>
      </c>
      <c r="H23" s="139">
        <v>30.880868275399997</v>
      </c>
      <c r="I23" s="141">
        <v>31.92526351299999</v>
      </c>
    </row>
    <row r="24" spans="2:9" s="110" customFormat="1">
      <c r="B24" s="140">
        <v>15</v>
      </c>
      <c r="C24" s="141">
        <v>9.8268097355999977</v>
      </c>
      <c r="D24" s="139">
        <v>11.452743230500001</v>
      </c>
      <c r="E24" s="141">
        <v>14.5028520494</v>
      </c>
      <c r="F24" s="139">
        <v>20.211421473099996</v>
      </c>
      <c r="G24" s="141">
        <v>30.880868275399997</v>
      </c>
      <c r="H24" s="139">
        <v>32.233834833199992</v>
      </c>
      <c r="I24" s="141">
        <v>33.432515730899993</v>
      </c>
    </row>
    <row r="25" spans="2:9" s="110" customFormat="1">
      <c r="B25" s="128">
        <v>16</v>
      </c>
      <c r="C25" s="136">
        <v>10.076040417299998</v>
      </c>
      <c r="D25" s="148">
        <v>11.8206551892</v>
      </c>
      <c r="E25" s="136">
        <v>15.0843903067</v>
      </c>
      <c r="F25" s="148">
        <v>20.887904751999997</v>
      </c>
      <c r="G25" s="136">
        <v>32.233834833199992</v>
      </c>
      <c r="H25" s="148">
        <v>33.895372711199997</v>
      </c>
      <c r="I25" s="136">
        <v>34.785482288699995</v>
      </c>
    </row>
    <row r="26" spans="2:9" s="110" customFormat="1">
      <c r="B26" s="140">
        <v>17</v>
      </c>
      <c r="C26" s="141">
        <v>10.432084248299997</v>
      </c>
      <c r="D26" s="139">
        <v>12.188567147899995</v>
      </c>
      <c r="E26" s="141">
        <v>15.713401074799998</v>
      </c>
      <c r="F26" s="139">
        <v>21.849223095699994</v>
      </c>
      <c r="G26" s="141">
        <v>33.669878284899994</v>
      </c>
      <c r="H26" s="139">
        <v>35.675591866199994</v>
      </c>
      <c r="I26" s="141">
        <v>36.447020166699993</v>
      </c>
    </row>
    <row r="27" spans="2:9" s="110" customFormat="1">
      <c r="B27" s="140">
        <v>18</v>
      </c>
      <c r="C27" s="141">
        <v>10.740655568499999</v>
      </c>
      <c r="D27" s="139">
        <v>12.568347234299999</v>
      </c>
      <c r="E27" s="141">
        <v>16.366148098299995</v>
      </c>
      <c r="F27" s="139">
        <v>22.644387651599995</v>
      </c>
      <c r="G27" s="141">
        <v>35.070317353499995</v>
      </c>
      <c r="H27" s="139">
        <v>37.26592097799999</v>
      </c>
      <c r="I27" s="141">
        <v>38.63075566349999</v>
      </c>
    </row>
    <row r="28" spans="2:9" s="110" customFormat="1">
      <c r="B28" s="140">
        <v>19</v>
      </c>
      <c r="C28" s="141">
        <v>11.167908165699997</v>
      </c>
      <c r="D28" s="139">
        <v>12.9243910653</v>
      </c>
      <c r="E28" s="141">
        <v>16.829005078599998</v>
      </c>
      <c r="F28" s="139">
        <v>23.558233484500001</v>
      </c>
      <c r="G28" s="141">
        <v>36.363943272799993</v>
      </c>
      <c r="H28" s="139">
        <v>39.010535749899987</v>
      </c>
      <c r="I28" s="141">
        <v>39.888777199699987</v>
      </c>
    </row>
    <row r="29" spans="2:9" s="110" customFormat="1">
      <c r="B29" s="144">
        <v>20</v>
      </c>
      <c r="C29" s="146">
        <v>11.547688252099999</v>
      </c>
      <c r="D29" s="149">
        <v>13.494061194899995</v>
      </c>
      <c r="E29" s="146">
        <v>17.469883974400002</v>
      </c>
      <c r="F29" s="149">
        <v>24.6263649775</v>
      </c>
      <c r="G29" s="146">
        <v>37.621964808999991</v>
      </c>
      <c r="H29" s="149">
        <v>40.31602979689999</v>
      </c>
      <c r="I29" s="146">
        <v>41.289216268299995</v>
      </c>
    </row>
    <row r="30" spans="2:9" s="110" customFormat="1">
      <c r="B30" s="140">
        <v>21</v>
      </c>
      <c r="C30" s="141">
        <v>12.117358381699997</v>
      </c>
      <c r="D30" s="139">
        <v>14.028126941399998</v>
      </c>
      <c r="E30" s="141">
        <v>18.110762870199995</v>
      </c>
      <c r="F30" s="139">
        <v>25.445265788799997</v>
      </c>
      <c r="G30" s="141">
        <v>39.010535749899987</v>
      </c>
      <c r="H30" s="139">
        <v>41.668996354699992</v>
      </c>
      <c r="I30" s="141">
        <v>43.223721083399994</v>
      </c>
    </row>
    <row r="31" spans="2:9" s="110" customFormat="1">
      <c r="B31" s="140">
        <v>22</v>
      </c>
      <c r="C31" s="141">
        <v>12.449665957299999</v>
      </c>
      <c r="D31" s="139">
        <v>14.657137709499997</v>
      </c>
      <c r="E31" s="141">
        <v>18.609224233599999</v>
      </c>
      <c r="F31" s="139">
        <v>26.157353450799992</v>
      </c>
      <c r="G31" s="141">
        <v>40.280425413799989</v>
      </c>
      <c r="H31" s="139">
        <v>43.247457338799983</v>
      </c>
      <c r="I31" s="141">
        <v>44.825918322899994</v>
      </c>
    </row>
    <row r="32" spans="2:9" s="110" customFormat="1">
      <c r="B32" s="140">
        <v>23</v>
      </c>
      <c r="C32" s="141">
        <v>12.793841660599997</v>
      </c>
      <c r="D32" s="139">
        <v>14.989445285099997</v>
      </c>
      <c r="E32" s="141">
        <v>19.273839384799995</v>
      </c>
      <c r="F32" s="139">
        <v>26.952518006699997</v>
      </c>
      <c r="G32" s="141">
        <v>41.668996354699992</v>
      </c>
      <c r="H32" s="139">
        <v>44.659764535099995</v>
      </c>
      <c r="I32" s="141">
        <v>46.487456200899992</v>
      </c>
    </row>
    <row r="33" spans="2:9" s="110" customFormat="1">
      <c r="B33" s="140">
        <v>24</v>
      </c>
      <c r="C33" s="141">
        <v>13.054940469999998</v>
      </c>
      <c r="D33" s="139">
        <v>15.582851670099997</v>
      </c>
      <c r="E33" s="141">
        <v>19.855377642099995</v>
      </c>
      <c r="F33" s="139">
        <v>27.949440733499998</v>
      </c>
      <c r="G33" s="141">
        <v>43.199984827999991</v>
      </c>
      <c r="H33" s="139">
        <v>46.428115562399988</v>
      </c>
      <c r="I33" s="141">
        <v>48.148994078899989</v>
      </c>
    </row>
    <row r="34" spans="2:9" s="110" customFormat="1">
      <c r="B34" s="140">
        <v>25</v>
      </c>
      <c r="C34" s="141">
        <v>13.494061194899995</v>
      </c>
      <c r="D34" s="139">
        <v>16.057576778099996</v>
      </c>
      <c r="E34" s="141">
        <v>20.282630239299998</v>
      </c>
      <c r="F34" s="139">
        <v>28.958231587999993</v>
      </c>
      <c r="G34" s="141">
        <v>44.612292024299997</v>
      </c>
      <c r="H34" s="139">
        <v>48.077785312699994</v>
      </c>
      <c r="I34" s="141">
        <v>49.822400084599991</v>
      </c>
    </row>
    <row r="35" spans="2:9" s="110" customFormat="1">
      <c r="B35" s="128">
        <v>26</v>
      </c>
      <c r="C35" s="136">
        <v>13.897577536699998</v>
      </c>
      <c r="D35" s="148">
        <v>16.449224992199998</v>
      </c>
      <c r="E35" s="136">
        <v>21.006586028999997</v>
      </c>
      <c r="F35" s="148">
        <v>29.883945548599996</v>
      </c>
      <c r="G35" s="136">
        <v>46.143280497599996</v>
      </c>
      <c r="H35" s="148">
        <v>49.715586935299996</v>
      </c>
      <c r="I35" s="136">
        <v>51.175366642399986</v>
      </c>
    </row>
    <row r="36" spans="2:9" s="110" customFormat="1">
      <c r="B36" s="140">
        <v>27</v>
      </c>
      <c r="C36" s="141">
        <v>14.348566389299998</v>
      </c>
      <c r="D36" s="139">
        <v>16.971422610999998</v>
      </c>
      <c r="E36" s="141">
        <v>21.599992413999995</v>
      </c>
      <c r="F36" s="139">
        <v>30.928340786199993</v>
      </c>
      <c r="G36" s="141">
        <v>47.698005226299983</v>
      </c>
      <c r="H36" s="139">
        <v>51.388992940999984</v>
      </c>
      <c r="I36" s="141">
        <v>52.789432009599992</v>
      </c>
    </row>
    <row r="37" spans="2:9" s="110" customFormat="1">
      <c r="B37" s="140">
        <v>28</v>
      </c>
      <c r="C37" s="141">
        <v>14.787687114199997</v>
      </c>
      <c r="D37" s="139">
        <v>17.541092740599996</v>
      </c>
      <c r="E37" s="141">
        <v>22.003508755799999</v>
      </c>
      <c r="F37" s="139">
        <v>31.687900958999993</v>
      </c>
      <c r="G37" s="141">
        <v>48.884817996299994</v>
      </c>
      <c r="H37" s="139">
        <v>52.706355115699985</v>
      </c>
      <c r="I37" s="141">
        <v>54.08305792889999</v>
      </c>
    </row>
    <row r="38" spans="2:9" s="110" customFormat="1">
      <c r="B38" s="140">
        <v>29</v>
      </c>
      <c r="C38" s="141">
        <v>15.203071583699998</v>
      </c>
      <c r="D38" s="139">
        <v>17.814059677699994</v>
      </c>
      <c r="E38" s="141">
        <v>22.715596417799997</v>
      </c>
      <c r="F38" s="139">
        <v>32.411856748699996</v>
      </c>
      <c r="G38" s="141">
        <v>50.237784554099996</v>
      </c>
      <c r="H38" s="139">
        <v>54.08305792889999</v>
      </c>
      <c r="I38" s="141">
        <v>55.64965078529999</v>
      </c>
    </row>
    <row r="39" spans="2:9" s="110" customFormat="1">
      <c r="B39" s="144">
        <v>30</v>
      </c>
      <c r="C39" s="146">
        <v>15.487906648499997</v>
      </c>
      <c r="D39" s="149">
        <v>18.336257296500001</v>
      </c>
      <c r="E39" s="146">
        <v>23.510760973699991</v>
      </c>
      <c r="F39" s="149">
        <v>33.468120113999994</v>
      </c>
      <c r="G39" s="146">
        <v>51.590751111899991</v>
      </c>
      <c r="H39" s="149">
        <v>55.483496997499998</v>
      </c>
      <c r="I39" s="146">
        <v>57.085694236999984</v>
      </c>
    </row>
    <row r="40" spans="2:9" s="110" customFormat="1">
      <c r="B40" s="140">
        <v>31</v>
      </c>
      <c r="C40" s="141">
        <v>15.938895501099996</v>
      </c>
      <c r="D40" s="139">
        <v>18.894059298399995</v>
      </c>
      <c r="E40" s="141">
        <v>24.139771741799997</v>
      </c>
      <c r="F40" s="139">
        <v>34.227680286799988</v>
      </c>
      <c r="G40" s="141">
        <v>52.789432009599992</v>
      </c>
      <c r="H40" s="139">
        <v>56.729650405999976</v>
      </c>
      <c r="I40" s="141">
        <v>58.569210199499992</v>
      </c>
    </row>
    <row r="41" spans="2:9" s="110" customFormat="1">
      <c r="B41" s="140">
        <v>32</v>
      </c>
      <c r="C41" s="141">
        <v>16.1762580551</v>
      </c>
      <c r="D41" s="139">
        <v>19.333180023299995</v>
      </c>
      <c r="E41" s="141">
        <v>24.863727531499993</v>
      </c>
      <c r="F41" s="139">
        <v>35.046581098099992</v>
      </c>
      <c r="G41" s="141">
        <v>54.320420482899998</v>
      </c>
      <c r="H41" s="139">
        <v>58.272507006999994</v>
      </c>
      <c r="I41" s="141">
        <v>60.028989906599989</v>
      </c>
    </row>
    <row r="42" spans="2:9" s="110" customFormat="1">
      <c r="B42" s="140">
        <v>33</v>
      </c>
      <c r="C42" s="141">
        <v>16.615378779999997</v>
      </c>
      <c r="D42" s="139">
        <v>19.796037003599999</v>
      </c>
      <c r="E42" s="141">
        <v>25.469002044199996</v>
      </c>
      <c r="F42" s="139">
        <v>35.770536887799999</v>
      </c>
      <c r="G42" s="141">
        <v>55.780200189999988</v>
      </c>
      <c r="H42" s="139">
        <v>59.649209820199992</v>
      </c>
      <c r="I42" s="141">
        <v>61.512505869099982</v>
      </c>
    </row>
    <row r="43" spans="2:9" s="110" customFormat="1">
      <c r="B43" s="140">
        <v>34</v>
      </c>
      <c r="C43" s="141">
        <v>17.149444526499998</v>
      </c>
      <c r="D43" s="139">
        <v>20.211421473099996</v>
      </c>
      <c r="E43" s="141">
        <v>26.038672173799995</v>
      </c>
      <c r="F43" s="139">
        <v>37.076030934800002</v>
      </c>
      <c r="G43" s="141">
        <v>57.512946834199987</v>
      </c>
      <c r="H43" s="139">
        <v>61.073385144199989</v>
      </c>
      <c r="I43" s="141">
        <v>63.043494342399988</v>
      </c>
    </row>
    <row r="44" spans="2:9" s="110" customFormat="1">
      <c r="B44" s="140">
        <v>35</v>
      </c>
      <c r="C44" s="141">
        <v>17.517356485199997</v>
      </c>
      <c r="D44" s="139">
        <v>20.828564113500001</v>
      </c>
      <c r="E44" s="141">
        <v>26.596474175699996</v>
      </c>
      <c r="F44" s="139">
        <v>37.776250469099992</v>
      </c>
      <c r="G44" s="141">
        <v>60.420638120699984</v>
      </c>
      <c r="H44" s="139">
        <v>62.200857275699988</v>
      </c>
      <c r="I44" s="141">
        <v>64.562614687999982</v>
      </c>
    </row>
    <row r="45" spans="2:9" s="110" customFormat="1">
      <c r="B45" s="128">
        <v>36</v>
      </c>
      <c r="C45" s="136">
        <v>17.742850911499996</v>
      </c>
      <c r="D45" s="148">
        <v>21.2914210938</v>
      </c>
      <c r="E45" s="136">
        <v>27.118671794499999</v>
      </c>
      <c r="F45" s="148">
        <v>38.571415025</v>
      </c>
      <c r="G45" s="136">
        <v>61.643055273799988</v>
      </c>
      <c r="H45" s="148">
        <v>63.340197534899985</v>
      </c>
      <c r="I45" s="136">
        <v>65.974921884300002</v>
      </c>
    </row>
    <row r="46" spans="2:9" s="110" customFormat="1">
      <c r="B46" s="140">
        <v>37</v>
      </c>
      <c r="C46" s="141">
        <v>18.087026614799999</v>
      </c>
      <c r="D46" s="139">
        <v>21.611860541699997</v>
      </c>
      <c r="E46" s="141">
        <v>27.795155073399997</v>
      </c>
      <c r="F46" s="139">
        <v>39.556469624099989</v>
      </c>
      <c r="G46" s="141">
        <v>62.912944937699983</v>
      </c>
      <c r="H46" s="139">
        <v>64.432065283299991</v>
      </c>
      <c r="I46" s="141">
        <v>66.805690823299997</v>
      </c>
    </row>
    <row r="47" spans="2:9" s="110" customFormat="1">
      <c r="B47" s="140">
        <v>38</v>
      </c>
      <c r="C47" s="141">
        <v>18.419334190399997</v>
      </c>
      <c r="D47" s="139">
        <v>21.932299989599993</v>
      </c>
      <c r="E47" s="141">
        <v>28.507242735399998</v>
      </c>
      <c r="F47" s="139">
        <v>40.339766052299993</v>
      </c>
      <c r="G47" s="141">
        <v>64.182834601599993</v>
      </c>
      <c r="H47" s="139">
        <v>65.357779243899998</v>
      </c>
      <c r="I47" s="141">
        <v>67.94503108249998</v>
      </c>
    </row>
    <row r="48" spans="2:9" s="110" customFormat="1">
      <c r="B48" s="140">
        <v>39</v>
      </c>
      <c r="C48" s="141">
        <v>18.977136192299994</v>
      </c>
      <c r="D48" s="139">
        <v>22.490101991499991</v>
      </c>
      <c r="E48" s="141">
        <v>28.970099715699995</v>
      </c>
      <c r="F48" s="139">
        <v>41.146798735899992</v>
      </c>
      <c r="G48" s="141">
        <v>65.701954947199994</v>
      </c>
      <c r="H48" s="139">
        <v>66.520855758499991</v>
      </c>
      <c r="I48" s="141">
        <v>69.203052618699999</v>
      </c>
    </row>
    <row r="49" spans="2:9" s="110" customFormat="1">
      <c r="B49" s="144">
        <v>40</v>
      </c>
      <c r="C49" s="146">
        <v>19.4874656834</v>
      </c>
      <c r="D49" s="149">
        <v>23.071640248799998</v>
      </c>
      <c r="E49" s="146">
        <v>29.634714866899991</v>
      </c>
      <c r="F49" s="149">
        <v>42.108117079599992</v>
      </c>
      <c r="G49" s="146">
        <v>67.126130271199997</v>
      </c>
      <c r="H49" s="149">
        <v>67.94503108249998</v>
      </c>
      <c r="I49" s="146">
        <v>70.710304836599988</v>
      </c>
    </row>
    <row r="50" spans="2:9" s="110" customFormat="1">
      <c r="B50" s="140">
        <v>41</v>
      </c>
      <c r="C50" s="141">
        <v>19.985927046799997</v>
      </c>
      <c r="D50" s="139">
        <v>23.617574122999994</v>
      </c>
      <c r="E50" s="141">
        <v>30.026363080999996</v>
      </c>
      <c r="F50" s="139">
        <v>42.867677252399986</v>
      </c>
      <c r="G50" s="141">
        <v>68.479096828999985</v>
      </c>
      <c r="H50" s="139">
        <v>69.203052618699999</v>
      </c>
      <c r="I50" s="141">
        <v>72.253161437599985</v>
      </c>
    </row>
    <row r="51" spans="2:9" s="110" customFormat="1">
      <c r="B51" s="140">
        <v>42</v>
      </c>
      <c r="C51" s="141">
        <v>20.282630239299998</v>
      </c>
      <c r="D51" s="139">
        <v>24.234716763399994</v>
      </c>
      <c r="E51" s="141">
        <v>30.643505721399993</v>
      </c>
      <c r="F51" s="139">
        <v>43.734050574499996</v>
      </c>
      <c r="G51" s="141">
        <v>69.855799642199997</v>
      </c>
      <c r="H51" s="139">
        <v>70.556019176499987</v>
      </c>
      <c r="I51" s="141">
        <v>73.938435570999985</v>
      </c>
    </row>
    <row r="52" spans="2:9" s="110" customFormat="1">
      <c r="B52" s="140">
        <v>43</v>
      </c>
      <c r="C52" s="141">
        <v>20.733619091899996</v>
      </c>
      <c r="D52" s="139">
        <v>24.709441871399999</v>
      </c>
      <c r="E52" s="141">
        <v>31.070758318599992</v>
      </c>
      <c r="F52" s="139">
        <v>44.469874491899986</v>
      </c>
      <c r="G52" s="141">
        <v>71.113821178399988</v>
      </c>
      <c r="H52" s="139">
        <v>71.992062628199989</v>
      </c>
      <c r="I52" s="141">
        <v>75.552500938199984</v>
      </c>
    </row>
    <row r="53" spans="2:9" s="110" customFormat="1">
      <c r="B53" s="140">
        <v>44</v>
      </c>
      <c r="C53" s="141">
        <v>21.089662922899993</v>
      </c>
      <c r="D53" s="139">
        <v>25.053617574699995</v>
      </c>
      <c r="E53" s="141">
        <v>31.782845980599994</v>
      </c>
      <c r="F53" s="139">
        <v>45.276907175499993</v>
      </c>
      <c r="G53" s="141">
        <v>72.692282162499993</v>
      </c>
      <c r="H53" s="139">
        <v>73.214479781299985</v>
      </c>
      <c r="I53" s="141">
        <v>77.249643199299996</v>
      </c>
    </row>
    <row r="54" spans="2:9" s="110" customFormat="1">
      <c r="B54" s="140">
        <v>45</v>
      </c>
      <c r="C54" s="141">
        <v>21.599992413999995</v>
      </c>
      <c r="D54" s="139">
        <v>25.623287704299994</v>
      </c>
      <c r="E54" s="141">
        <v>32.233834833199992</v>
      </c>
      <c r="F54" s="139">
        <v>45.905917943599995</v>
      </c>
      <c r="G54" s="141">
        <v>74.021512464899985</v>
      </c>
      <c r="H54" s="139">
        <v>74.591182594499983</v>
      </c>
      <c r="I54" s="141">
        <v>78.650082267899975</v>
      </c>
    </row>
    <row r="55" spans="2:9" s="110" customFormat="1">
      <c r="B55" s="128">
        <v>46</v>
      </c>
      <c r="C55" s="136">
        <v>21.825486840299998</v>
      </c>
      <c r="D55" s="148">
        <v>25.931859024499996</v>
      </c>
      <c r="E55" s="136">
        <v>32.886581856699998</v>
      </c>
      <c r="F55" s="148">
        <v>46.618005605599997</v>
      </c>
      <c r="G55" s="136">
        <v>75.327006511899995</v>
      </c>
      <c r="H55" s="148">
        <v>76.050962301599981</v>
      </c>
      <c r="I55" s="136">
        <v>79.896235676399996</v>
      </c>
    </row>
    <row r="56" spans="2:9" s="110" customFormat="1">
      <c r="B56" s="140">
        <v>47</v>
      </c>
      <c r="C56" s="141">
        <v>22.300211948299996</v>
      </c>
      <c r="D56" s="139">
        <v>26.454056643299992</v>
      </c>
      <c r="E56" s="141">
        <v>33.49185636939999</v>
      </c>
      <c r="F56" s="139">
        <v>47.25888450139999</v>
      </c>
      <c r="G56" s="141">
        <v>76.430742387999999</v>
      </c>
      <c r="H56" s="139">
        <v>77.558214519499984</v>
      </c>
      <c r="I56" s="141">
        <v>81.118652829499993</v>
      </c>
    </row>
    <row r="57" spans="2:9" s="110" customFormat="1">
      <c r="B57" s="140">
        <v>48</v>
      </c>
      <c r="C57" s="141">
        <v>22.715596417799997</v>
      </c>
      <c r="D57" s="139">
        <v>27.047463028299994</v>
      </c>
      <c r="E57" s="141">
        <v>34.061526498999989</v>
      </c>
      <c r="F57" s="139">
        <v>47.970972163399999</v>
      </c>
      <c r="G57" s="141">
        <v>77.617555157999988</v>
      </c>
      <c r="H57" s="139">
        <v>78.780631672599995</v>
      </c>
      <c r="I57" s="141">
        <v>82.281729344099986</v>
      </c>
    </row>
    <row r="58" spans="2:9" s="110" customFormat="1">
      <c r="B58" s="140">
        <v>49</v>
      </c>
      <c r="C58" s="141">
        <v>23.178453398099997</v>
      </c>
      <c r="D58" s="139">
        <v>27.700210051799996</v>
      </c>
      <c r="E58" s="141">
        <v>34.65493288399999</v>
      </c>
      <c r="F58" s="139">
        <v>48.801741102399987</v>
      </c>
      <c r="G58" s="141">
        <v>78.839972311100013</v>
      </c>
      <c r="H58" s="139">
        <v>80.062389464199995</v>
      </c>
      <c r="I58" s="141">
        <v>83.053157644599992</v>
      </c>
    </row>
    <row r="59" spans="2:9" s="110" customFormat="1">
      <c r="B59" s="144">
        <v>50</v>
      </c>
      <c r="C59" s="146">
        <v>23.534497229099994</v>
      </c>
      <c r="D59" s="149">
        <v>28.056253882799997</v>
      </c>
      <c r="E59" s="146">
        <v>35.188998630499995</v>
      </c>
      <c r="F59" s="149">
        <v>49.58503753059999</v>
      </c>
      <c r="G59" s="146">
        <v>78.851840438799982</v>
      </c>
      <c r="H59" s="149">
        <v>80.074257591899979</v>
      </c>
      <c r="I59" s="146">
        <v>83.06502577229999</v>
      </c>
    </row>
    <row r="60" spans="2:9" s="110" customFormat="1">
      <c r="B60" s="140">
        <v>51</v>
      </c>
      <c r="C60" s="141">
        <v>23.854936677000001</v>
      </c>
      <c r="D60" s="139">
        <v>28.329220819899998</v>
      </c>
      <c r="E60" s="141">
        <v>35.770536887799999</v>
      </c>
      <c r="F60" s="139">
        <v>50.320861447999988</v>
      </c>
      <c r="G60" s="141">
        <v>81.118652829499993</v>
      </c>
      <c r="H60" s="139">
        <v>82.946344495299982</v>
      </c>
      <c r="I60" s="141">
        <v>86.340629017499964</v>
      </c>
    </row>
    <row r="61" spans="2:9" s="110" customFormat="1">
      <c r="B61" s="140">
        <v>52</v>
      </c>
      <c r="C61" s="141">
        <v>24.139771741799997</v>
      </c>
      <c r="D61" s="139">
        <v>28.792077800200001</v>
      </c>
      <c r="E61" s="141">
        <v>36.447020166699993</v>
      </c>
      <c r="F61" s="139">
        <v>51.531410473399994</v>
      </c>
      <c r="G61" s="141">
        <v>82.281729344099986</v>
      </c>
      <c r="H61" s="139">
        <v>84.64348675639998</v>
      </c>
      <c r="I61" s="141">
        <v>87.978430640099958</v>
      </c>
    </row>
    <row r="62" spans="2:9" s="110" customFormat="1">
      <c r="B62" s="140">
        <v>53</v>
      </c>
      <c r="C62" s="141">
        <v>24.578892466699994</v>
      </c>
      <c r="D62" s="139">
        <v>29.373616057499994</v>
      </c>
      <c r="E62" s="141">
        <v>36.921745274699994</v>
      </c>
      <c r="F62" s="139">
        <v>52.302838773899985</v>
      </c>
      <c r="G62" s="141">
        <v>83.219311432399991</v>
      </c>
      <c r="H62" s="139">
        <v>86.459310294499986</v>
      </c>
      <c r="I62" s="141">
        <v>89.770517922799982</v>
      </c>
    </row>
    <row r="63" spans="2:9" s="110" customFormat="1">
      <c r="B63" s="140">
        <v>54</v>
      </c>
      <c r="C63" s="141">
        <v>24.934936297700002</v>
      </c>
      <c r="D63" s="139">
        <v>29.860209293199993</v>
      </c>
      <c r="E63" s="141">
        <v>37.479547276599995</v>
      </c>
      <c r="F63" s="139">
        <v>53.086135202099982</v>
      </c>
      <c r="G63" s="141">
        <v>84.3705198193</v>
      </c>
      <c r="H63" s="139">
        <v>88.370078854199988</v>
      </c>
      <c r="I63" s="141">
        <v>91.455792056199982</v>
      </c>
    </row>
    <row r="64" spans="2:9" s="110" customFormat="1">
      <c r="B64" s="140">
        <v>55</v>
      </c>
      <c r="C64" s="141">
        <v>25.421529533399994</v>
      </c>
      <c r="D64" s="139">
        <v>30.334934401199995</v>
      </c>
      <c r="E64" s="141">
        <v>37.966140512299994</v>
      </c>
      <c r="F64" s="139">
        <v>54.08305792889999</v>
      </c>
      <c r="G64" s="141">
        <v>85.592936972399983</v>
      </c>
      <c r="H64" s="139">
        <v>89.616232262699995</v>
      </c>
      <c r="I64" s="141">
        <v>93.034253040299973</v>
      </c>
    </row>
    <row r="65" spans="2:9" s="110" customFormat="1">
      <c r="B65" s="128">
        <v>56</v>
      </c>
      <c r="C65" s="136">
        <v>25.813177747499996</v>
      </c>
      <c r="D65" s="148">
        <v>30.774055126099999</v>
      </c>
      <c r="E65" s="136">
        <v>38.512074386499997</v>
      </c>
      <c r="F65" s="148">
        <v>54.949431250999986</v>
      </c>
      <c r="G65" s="136">
        <v>86.862826636299985</v>
      </c>
      <c r="H65" s="148">
        <v>91.527000822399984</v>
      </c>
      <c r="I65" s="136">
        <v>94.672054662899967</v>
      </c>
    </row>
    <row r="66" spans="2:9" s="110" customFormat="1">
      <c r="B66" s="140">
        <v>57</v>
      </c>
      <c r="C66" s="141">
        <v>26.109880939999996</v>
      </c>
      <c r="D66" s="139">
        <v>31.272516489499996</v>
      </c>
      <c r="E66" s="141">
        <v>39.105480771499998</v>
      </c>
      <c r="F66" s="139">
        <v>55.720859551499998</v>
      </c>
      <c r="G66" s="141">
        <v>88.536232641999973</v>
      </c>
      <c r="H66" s="139">
        <v>93.200406828099986</v>
      </c>
      <c r="I66" s="141">
        <v>95.941944326799998</v>
      </c>
    </row>
    <row r="67" spans="2:9" s="110" customFormat="1">
      <c r="B67" s="140">
        <v>58</v>
      </c>
      <c r="C67" s="141">
        <v>26.596474175699996</v>
      </c>
      <c r="D67" s="139">
        <v>31.782845980599994</v>
      </c>
      <c r="E67" s="141">
        <v>39.853172816599994</v>
      </c>
      <c r="F67" s="139">
        <v>56.646573512099977</v>
      </c>
      <c r="G67" s="141">
        <v>90.375792435499989</v>
      </c>
      <c r="H67" s="139">
        <v>94.94502159999999</v>
      </c>
      <c r="I67" s="141">
        <v>97.698427226399986</v>
      </c>
    </row>
    <row r="68" spans="2:9" s="110" customFormat="1">
      <c r="B68" s="140">
        <v>59</v>
      </c>
      <c r="C68" s="141">
        <v>26.952518006699997</v>
      </c>
      <c r="D68" s="139">
        <v>32.162626066999998</v>
      </c>
      <c r="E68" s="141">
        <v>40.612732989399994</v>
      </c>
      <c r="F68" s="139">
        <v>57.643496238899985</v>
      </c>
      <c r="G68" s="141">
        <v>92.167879718199984</v>
      </c>
      <c r="H68" s="139">
        <v>96.452273817899965</v>
      </c>
      <c r="I68" s="141">
        <v>99.324360721299982</v>
      </c>
    </row>
    <row r="69" spans="2:9" s="110" customFormat="1">
      <c r="B69" s="144">
        <v>60</v>
      </c>
      <c r="C69" s="146">
        <v>27.18988056069999</v>
      </c>
      <c r="D69" s="149">
        <v>32.435593004099992</v>
      </c>
      <c r="E69" s="146">
        <v>41.241743757499997</v>
      </c>
      <c r="F69" s="149">
        <v>58.462397050199989</v>
      </c>
      <c r="G69" s="146">
        <v>93.710736319199967</v>
      </c>
      <c r="H69" s="149">
        <v>98.244361100599974</v>
      </c>
      <c r="I69" s="146">
        <v>100.96216234389996</v>
      </c>
    </row>
    <row r="70" spans="2:9" s="110" customFormat="1">
      <c r="B70" s="140">
        <v>61</v>
      </c>
      <c r="C70" s="141">
        <v>27.700210051799996</v>
      </c>
      <c r="D70" s="139">
        <v>32.886581856699998</v>
      </c>
      <c r="E70" s="141">
        <v>41.775809503999994</v>
      </c>
      <c r="F70" s="139">
        <v>59.210089095299992</v>
      </c>
      <c r="G70" s="141">
        <v>95.372274197199971</v>
      </c>
      <c r="H70" s="139">
        <v>99.894030850899981</v>
      </c>
      <c r="I70" s="141">
        <v>102.70677711579999</v>
      </c>
    </row>
    <row r="71" spans="2:9" s="110" customFormat="1">
      <c r="B71" s="140">
        <v>62</v>
      </c>
      <c r="C71" s="141">
        <v>28.186803287499995</v>
      </c>
      <c r="D71" s="139">
        <v>33.515592624799986</v>
      </c>
      <c r="E71" s="141">
        <v>42.286138995099996</v>
      </c>
      <c r="F71" s="139">
        <v>60.183275566699997</v>
      </c>
      <c r="G71" s="141">
        <v>97.045680202899987</v>
      </c>
      <c r="H71" s="139">
        <v>101.40128306879998</v>
      </c>
      <c r="I71" s="141">
        <v>104.62941380319997</v>
      </c>
    </row>
    <row r="72" spans="2:9" s="110" customFormat="1">
      <c r="B72" s="140">
        <v>63</v>
      </c>
      <c r="C72" s="141">
        <v>28.661528395499992</v>
      </c>
      <c r="D72" s="139">
        <v>34.061526498999989</v>
      </c>
      <c r="E72" s="141">
        <v>42.820204741599994</v>
      </c>
      <c r="F72" s="139">
        <v>61.014044505699985</v>
      </c>
      <c r="G72" s="141">
        <v>98.707218080899992</v>
      </c>
      <c r="H72" s="139">
        <v>102.86106277589998</v>
      </c>
      <c r="I72" s="141">
        <v>106.49270985209998</v>
      </c>
    </row>
    <row r="73" spans="2:9" s="110" customFormat="1">
      <c r="B73" s="140">
        <v>64</v>
      </c>
      <c r="C73" s="141">
        <v>29.171857886599991</v>
      </c>
      <c r="D73" s="139">
        <v>34.595592245499994</v>
      </c>
      <c r="E73" s="141">
        <v>43.294929849599988</v>
      </c>
      <c r="F73" s="139">
        <v>61.809209061599994</v>
      </c>
      <c r="G73" s="141">
        <v>100.40436034199996</v>
      </c>
      <c r="H73" s="139">
        <v>104.80743571869999</v>
      </c>
      <c r="I73" s="141">
        <v>108.35600590099996</v>
      </c>
    </row>
    <row r="74" spans="2:9" s="110" customFormat="1">
      <c r="B74" s="140">
        <v>65</v>
      </c>
      <c r="C74" s="141">
        <v>29.575374228399994</v>
      </c>
      <c r="D74" s="139">
        <v>35.082185481199993</v>
      </c>
      <c r="E74" s="141">
        <v>43.959545000799991</v>
      </c>
      <c r="F74" s="139">
        <v>62.723054894499995</v>
      </c>
      <c r="G74" s="141">
        <v>101.91161255990001</v>
      </c>
      <c r="H74" s="139">
        <v>106.4333692136</v>
      </c>
      <c r="I74" s="141">
        <v>109.95820314049999</v>
      </c>
    </row>
    <row r="75" spans="2:9" s="110" customFormat="1">
      <c r="B75" s="128">
        <v>66</v>
      </c>
      <c r="C75" s="136">
        <v>30.002626825599997</v>
      </c>
      <c r="D75" s="148">
        <v>35.402624929099993</v>
      </c>
      <c r="E75" s="136">
        <v>44.600423896599992</v>
      </c>
      <c r="F75" s="148">
        <v>63.743713876699992</v>
      </c>
      <c r="G75" s="136">
        <v>103.57315043789997</v>
      </c>
      <c r="H75" s="148">
        <v>108.35600590099996</v>
      </c>
      <c r="I75" s="136">
        <v>111.39424659219999</v>
      </c>
    </row>
    <row r="76" spans="2:9" s="110" customFormat="1">
      <c r="B76" s="140">
        <v>67</v>
      </c>
      <c r="C76" s="141">
        <v>30.216253124199994</v>
      </c>
      <c r="D76" s="139">
        <v>36.079108207999994</v>
      </c>
      <c r="E76" s="141">
        <v>45.276907175499993</v>
      </c>
      <c r="F76" s="139">
        <v>64.776240986599987</v>
      </c>
      <c r="G76" s="141">
        <v>105.09227078349997</v>
      </c>
      <c r="H76" s="139">
        <v>109.95820314049999</v>
      </c>
      <c r="I76" s="141">
        <v>113.04391634249997</v>
      </c>
    </row>
    <row r="77" spans="2:9" s="110" customFormat="1">
      <c r="B77" s="140">
        <v>68</v>
      </c>
      <c r="C77" s="141">
        <v>30.607901338299992</v>
      </c>
      <c r="D77" s="139">
        <v>36.447020166699993</v>
      </c>
      <c r="E77" s="141">
        <v>45.905917943599995</v>
      </c>
      <c r="F77" s="139">
        <v>65.903713118099986</v>
      </c>
      <c r="G77" s="141">
        <v>106.77754491689997</v>
      </c>
      <c r="H77" s="139">
        <v>111.52479599689998</v>
      </c>
      <c r="I77" s="141">
        <v>114.89534426369997</v>
      </c>
    </row>
    <row r="78" spans="2:9" s="110" customFormat="1">
      <c r="B78" s="140">
        <v>69</v>
      </c>
      <c r="C78" s="141">
        <v>31.094494573999995</v>
      </c>
      <c r="D78" s="139">
        <v>36.921745274699994</v>
      </c>
      <c r="E78" s="141">
        <v>46.53492871169999</v>
      </c>
      <c r="F78" s="139">
        <v>67.102394015799987</v>
      </c>
      <c r="G78" s="141">
        <v>108.6289728381</v>
      </c>
      <c r="H78" s="139">
        <v>113.04391634249997</v>
      </c>
      <c r="I78" s="141">
        <v>116.61622278019999</v>
      </c>
    </row>
    <row r="79" spans="2:9" s="110" customFormat="1">
      <c r="B79" s="144">
        <v>70</v>
      </c>
      <c r="C79" s="146">
        <v>31.581087809699998</v>
      </c>
      <c r="D79" s="149">
        <v>37.503283531999998</v>
      </c>
      <c r="E79" s="146">
        <v>47.25888450139999</v>
      </c>
      <c r="F79" s="149">
        <v>68.265470530399995</v>
      </c>
      <c r="G79" s="146">
        <v>110.43292824849999</v>
      </c>
      <c r="H79" s="149">
        <v>114.57490481579998</v>
      </c>
      <c r="I79" s="146">
        <v>118.62193636149998</v>
      </c>
    </row>
    <row r="80" spans="2:9" s="110" customFormat="1">
      <c r="B80" s="140">
        <v>71</v>
      </c>
      <c r="C80" s="141">
        <v>31.98460415149999</v>
      </c>
      <c r="D80" s="139">
        <v>38.049217406200007</v>
      </c>
      <c r="E80" s="141">
        <v>47.89976339719999</v>
      </c>
      <c r="F80" s="139">
        <v>69.191184490999987</v>
      </c>
      <c r="G80" s="141">
        <v>111.09754339969997</v>
      </c>
      <c r="H80" s="139">
        <v>115.69050881959998</v>
      </c>
      <c r="I80" s="141">
        <v>120.29534236719998</v>
      </c>
    </row>
    <row r="81" spans="2:9" s="110" customFormat="1">
      <c r="B81" s="140">
        <v>72</v>
      </c>
      <c r="C81" s="141">
        <v>32.364384237899998</v>
      </c>
      <c r="D81" s="139">
        <v>38.713832557399989</v>
      </c>
      <c r="E81" s="141">
        <v>48.540642292999991</v>
      </c>
      <c r="F81" s="139">
        <v>70.247447856299985</v>
      </c>
      <c r="G81" s="141">
        <v>112.69974063919997</v>
      </c>
      <c r="H81" s="139">
        <v>117.66061801779999</v>
      </c>
      <c r="I81" s="141">
        <v>122.37226471469998</v>
      </c>
    </row>
    <row r="82" spans="2:9" s="110" customFormat="1">
      <c r="B82" s="140">
        <v>73</v>
      </c>
      <c r="C82" s="141">
        <v>32.684823685799998</v>
      </c>
      <c r="D82" s="139">
        <v>39.058008260699992</v>
      </c>
      <c r="E82" s="141">
        <v>49.193389316499996</v>
      </c>
      <c r="F82" s="139">
        <v>71.422392498599976</v>
      </c>
      <c r="G82" s="141">
        <v>114.17138847399997</v>
      </c>
      <c r="H82" s="139">
        <v>119.50017781129998</v>
      </c>
      <c r="I82" s="141">
        <v>124.60347272229997</v>
      </c>
    </row>
    <row r="83" spans="2:9" s="110" customFormat="1">
      <c r="B83" s="140">
        <v>74</v>
      </c>
      <c r="C83" s="141">
        <v>33.159548793799992</v>
      </c>
      <c r="D83" s="139">
        <v>39.532733368699994</v>
      </c>
      <c r="E83" s="141">
        <v>49.846136339999987</v>
      </c>
      <c r="F83" s="139">
        <v>72.35997458689998</v>
      </c>
      <c r="G83" s="141">
        <v>115.98721201209999</v>
      </c>
      <c r="H83" s="139">
        <v>121.10237505079999</v>
      </c>
      <c r="I83" s="141">
        <v>126.85841698529997</v>
      </c>
    </row>
    <row r="84" spans="2:9" s="110" customFormat="1">
      <c r="B84" s="140">
        <v>75</v>
      </c>
      <c r="C84" s="141">
        <v>33.598669518699992</v>
      </c>
      <c r="D84" s="139">
        <v>40.161744136800003</v>
      </c>
      <c r="E84" s="141">
        <v>50.439542724999995</v>
      </c>
      <c r="F84" s="139">
        <v>73.356897313699989</v>
      </c>
      <c r="G84" s="141">
        <v>117.57754112389996</v>
      </c>
      <c r="H84" s="139">
        <v>123.08435237669997</v>
      </c>
      <c r="I84" s="141">
        <v>128.16391103229998</v>
      </c>
    </row>
    <row r="85" spans="2:9" s="110" customFormat="1">
      <c r="B85" s="128">
        <v>76</v>
      </c>
      <c r="C85" s="136">
        <v>33.954713349699993</v>
      </c>
      <c r="D85" s="148">
        <v>40.636469244799997</v>
      </c>
      <c r="E85" s="136">
        <v>51.0566853654</v>
      </c>
      <c r="F85" s="148">
        <v>74.199534380399996</v>
      </c>
      <c r="G85" s="136">
        <v>119.17973836339998</v>
      </c>
      <c r="H85" s="148">
        <v>124.92391217019998</v>
      </c>
      <c r="I85" s="136">
        <v>130.44259155069997</v>
      </c>
    </row>
    <row r="86" spans="2:9" s="110" customFormat="1">
      <c r="B86" s="140">
        <v>77</v>
      </c>
      <c r="C86" s="141">
        <v>34.571855990099991</v>
      </c>
      <c r="D86" s="139">
        <v>41.170534991299988</v>
      </c>
      <c r="E86" s="141">
        <v>51.673828005799983</v>
      </c>
      <c r="F86" s="139">
        <v>75.148984596399984</v>
      </c>
      <c r="G86" s="141">
        <v>120.71072683669996</v>
      </c>
      <c r="H86" s="139">
        <v>126.85841698529997</v>
      </c>
      <c r="I86" s="141">
        <v>132.73314019679998</v>
      </c>
    </row>
    <row r="87" spans="2:9" s="110" customFormat="1">
      <c r="B87" s="140">
        <v>78</v>
      </c>
      <c r="C87" s="141">
        <v>34.892295437999991</v>
      </c>
      <c r="D87" s="139">
        <v>41.479106311499997</v>
      </c>
      <c r="E87" s="141">
        <v>52.409651923199995</v>
      </c>
      <c r="F87" s="139">
        <v>76.228984217099992</v>
      </c>
      <c r="G87" s="141">
        <v>122.2061109269</v>
      </c>
      <c r="H87" s="139">
        <v>128.50808673559999</v>
      </c>
      <c r="I87" s="141">
        <v>135.09489760909997</v>
      </c>
    </row>
    <row r="88" spans="2:9" s="110" customFormat="1">
      <c r="B88" s="140">
        <v>79</v>
      </c>
      <c r="C88" s="141">
        <v>35.307679907499988</v>
      </c>
      <c r="D88" s="139">
        <v>42.001303930299983</v>
      </c>
      <c r="E88" s="141">
        <v>53.109871457499985</v>
      </c>
      <c r="F88" s="139">
        <v>77.332720093199981</v>
      </c>
      <c r="G88" s="141">
        <v>123.82017629409999</v>
      </c>
      <c r="H88" s="139">
        <v>130.31204214599998</v>
      </c>
      <c r="I88" s="141">
        <v>137.10061119039997</v>
      </c>
    </row>
    <row r="89" spans="2:9" s="110" customFormat="1">
      <c r="B89" s="144">
        <v>80</v>
      </c>
      <c r="C89" s="146">
        <v>35.853613781699998</v>
      </c>
      <c r="D89" s="149">
        <v>42.487897165999989</v>
      </c>
      <c r="E89" s="146">
        <v>53.857563502599994</v>
      </c>
      <c r="F89" s="149">
        <v>78.305906564599994</v>
      </c>
      <c r="G89" s="146">
        <v>125.18501097959997</v>
      </c>
      <c r="H89" s="149">
        <v>132.27028321649999</v>
      </c>
      <c r="I89" s="146">
        <v>138.31116021579999</v>
      </c>
    </row>
    <row r="90" spans="2:9" s="110" customFormat="1">
      <c r="B90" s="140">
        <v>81</v>
      </c>
      <c r="C90" s="141">
        <v>36.150316974199995</v>
      </c>
      <c r="D90" s="139">
        <v>42.998226657099991</v>
      </c>
      <c r="E90" s="141">
        <v>54.474706142999992</v>
      </c>
      <c r="F90" s="139">
        <v>78.472060352399993</v>
      </c>
      <c r="G90" s="141">
        <v>126.45490064349997</v>
      </c>
      <c r="H90" s="139">
        <v>133.95555734989998</v>
      </c>
      <c r="I90" s="141">
        <v>140.50676384029998</v>
      </c>
    </row>
    <row r="91" spans="2:9" s="110" customFormat="1">
      <c r="B91" s="140">
        <v>82</v>
      </c>
      <c r="C91" s="141">
        <v>36.54196518829999</v>
      </c>
      <c r="D91" s="139">
        <v>43.532292403599989</v>
      </c>
      <c r="E91" s="141">
        <v>55.068112527999986</v>
      </c>
      <c r="F91" s="139">
        <v>80.347224528999988</v>
      </c>
      <c r="G91" s="141">
        <v>128.11643852149999</v>
      </c>
      <c r="H91" s="139">
        <v>135.89006216499996</v>
      </c>
      <c r="I91" s="141">
        <v>142.26324673989998</v>
      </c>
    </row>
    <row r="92" spans="2:9" s="110" customFormat="1">
      <c r="B92" s="140">
        <v>83</v>
      </c>
      <c r="C92" s="141">
        <v>36.826800253099989</v>
      </c>
      <c r="D92" s="139">
        <v>43.995149383899999</v>
      </c>
      <c r="E92" s="141">
        <v>55.803936445399998</v>
      </c>
      <c r="F92" s="139">
        <v>81.035575935599994</v>
      </c>
      <c r="G92" s="141">
        <v>129.76610827179999</v>
      </c>
      <c r="H92" s="139">
        <v>137.81269885239999</v>
      </c>
      <c r="I92" s="141">
        <v>144.12654278879998</v>
      </c>
    </row>
    <row r="93" spans="2:9" s="110" customFormat="1">
      <c r="B93" s="140">
        <v>84</v>
      </c>
      <c r="C93" s="141">
        <v>37.301525361099998</v>
      </c>
      <c r="D93" s="139">
        <v>44.600423896599992</v>
      </c>
      <c r="E93" s="141">
        <v>56.26679342569998</v>
      </c>
      <c r="F93" s="139">
        <v>81.747663597599981</v>
      </c>
      <c r="G93" s="141">
        <v>131.2733604897</v>
      </c>
      <c r="H93" s="139">
        <v>139.83028056139997</v>
      </c>
      <c r="I93" s="141">
        <v>145.74060815599998</v>
      </c>
    </row>
    <row r="94" spans="2:9" s="110" customFormat="1">
      <c r="B94" s="140">
        <v>85</v>
      </c>
      <c r="C94" s="141">
        <v>37.752514213699989</v>
      </c>
      <c r="D94" s="139">
        <v>45.193830281599993</v>
      </c>
      <c r="E94" s="141">
        <v>56.883936066099984</v>
      </c>
      <c r="F94" s="139">
        <v>83.053157644599992</v>
      </c>
      <c r="G94" s="141">
        <v>132.87555772919998</v>
      </c>
      <c r="H94" s="139">
        <v>141.63423597179997</v>
      </c>
      <c r="I94" s="141">
        <v>147.52082731099995</v>
      </c>
    </row>
    <row r="95" spans="2:9" s="110" customFormat="1">
      <c r="B95" s="128">
        <v>86</v>
      </c>
      <c r="C95" s="136">
        <v>38.239107449399988</v>
      </c>
      <c r="D95" s="148">
        <v>45.276907175499993</v>
      </c>
      <c r="E95" s="136">
        <v>57.548551217299988</v>
      </c>
      <c r="F95" s="148">
        <v>84.02634411599999</v>
      </c>
      <c r="G95" s="136">
        <v>134.48962309639995</v>
      </c>
      <c r="H95" s="148">
        <v>143.36698261599997</v>
      </c>
      <c r="I95" s="136">
        <v>149.30104646599997</v>
      </c>
    </row>
    <row r="96" spans="2:9" s="110" customFormat="1">
      <c r="B96" s="140">
        <v>87</v>
      </c>
      <c r="C96" s="141">
        <v>38.571415025</v>
      </c>
      <c r="D96" s="139">
        <v>46.107676114499995</v>
      </c>
      <c r="E96" s="141">
        <v>58.165693857699985</v>
      </c>
      <c r="F96" s="139">
        <v>84.999530587400002</v>
      </c>
      <c r="G96" s="141">
        <v>136.03247969739996</v>
      </c>
      <c r="H96" s="139">
        <v>145.3964324527</v>
      </c>
      <c r="I96" s="141">
        <v>150.92697996089996</v>
      </c>
    </row>
    <row r="97" spans="2:9" s="110" customFormat="1">
      <c r="B97" s="140">
        <v>88</v>
      </c>
      <c r="C97" s="141">
        <v>38.879986345199988</v>
      </c>
      <c r="D97" s="139">
        <v>46.665478116399996</v>
      </c>
      <c r="E97" s="141">
        <v>58.877781519699994</v>
      </c>
      <c r="F97" s="139">
        <v>85.747222632499984</v>
      </c>
      <c r="G97" s="141">
        <v>137.56346817069999</v>
      </c>
      <c r="H97" s="139">
        <v>147.03423407529999</v>
      </c>
      <c r="I97" s="141">
        <v>152.64785847739995</v>
      </c>
    </row>
    <row r="98" spans="2:9" s="110" customFormat="1">
      <c r="B98" s="140">
        <v>89</v>
      </c>
      <c r="C98" s="141">
        <v>39.319107070100003</v>
      </c>
      <c r="D98" s="139">
        <v>46.997785691999994</v>
      </c>
      <c r="E98" s="141">
        <v>59.43558352159998</v>
      </c>
      <c r="F98" s="139">
        <v>86.566123443799981</v>
      </c>
      <c r="G98" s="141">
        <v>139.24874230409998</v>
      </c>
      <c r="H98" s="139">
        <v>148.67203569789996</v>
      </c>
      <c r="I98" s="141">
        <v>154.5348907817</v>
      </c>
    </row>
    <row r="99" spans="2:9" s="110" customFormat="1">
      <c r="B99" s="144">
        <v>90</v>
      </c>
      <c r="C99" s="146">
        <v>39.959985965899996</v>
      </c>
      <c r="D99" s="149">
        <v>47.436906416899994</v>
      </c>
      <c r="E99" s="146">
        <v>60.028989906599989</v>
      </c>
      <c r="F99" s="149">
        <v>87.479969276699975</v>
      </c>
      <c r="G99" s="146">
        <v>140.77973077739995</v>
      </c>
      <c r="H99" s="149">
        <v>150.28610106509996</v>
      </c>
      <c r="I99" s="146">
        <v>156.18456053199995</v>
      </c>
    </row>
    <row r="100" spans="2:9" s="110" customFormat="1">
      <c r="B100" s="140">
        <v>91</v>
      </c>
      <c r="C100" s="141">
        <v>40.553392350899991</v>
      </c>
      <c r="D100" s="139">
        <v>48.054049057299991</v>
      </c>
      <c r="E100" s="141">
        <v>60.183275566699997</v>
      </c>
      <c r="F100" s="139">
        <v>88.607441408199975</v>
      </c>
      <c r="G100" s="141">
        <v>142.31071925069998</v>
      </c>
      <c r="H100" s="139">
        <v>152.03071583699997</v>
      </c>
      <c r="I100" s="141">
        <v>157.9291753039</v>
      </c>
    </row>
    <row r="101" spans="2:9" s="110" customFormat="1">
      <c r="B101" s="140">
        <v>92</v>
      </c>
      <c r="C101" s="141">
        <v>41.051853714300002</v>
      </c>
      <c r="D101" s="139">
        <v>48.564378548400001</v>
      </c>
      <c r="E101" s="141">
        <v>61.239538931999988</v>
      </c>
      <c r="F101" s="139">
        <v>89.533155368799996</v>
      </c>
      <c r="G101" s="141">
        <v>144.00786151179997</v>
      </c>
      <c r="H101" s="139">
        <v>153.69225371499999</v>
      </c>
      <c r="I101" s="141">
        <v>159.68565820349997</v>
      </c>
    </row>
    <row r="102" spans="2:9" s="110" customFormat="1">
      <c r="B102" s="140">
        <v>93</v>
      </c>
      <c r="C102" s="141">
        <v>41.360425034499983</v>
      </c>
      <c r="D102" s="139">
        <v>48.659323569999991</v>
      </c>
      <c r="E102" s="141">
        <v>61.95162659399999</v>
      </c>
      <c r="F102" s="139">
        <v>90.197770519999992</v>
      </c>
      <c r="G102" s="141">
        <v>145.6456631344</v>
      </c>
      <c r="H102" s="139">
        <v>155.25884657139997</v>
      </c>
      <c r="I102" s="141">
        <v>161.47774548619995</v>
      </c>
    </row>
    <row r="103" spans="2:9" s="110" customFormat="1">
      <c r="B103" s="140">
        <v>94</v>
      </c>
      <c r="C103" s="141">
        <v>41.728336993199989</v>
      </c>
      <c r="D103" s="139">
        <v>48.659323569999991</v>
      </c>
      <c r="E103" s="141">
        <v>62.034703487899996</v>
      </c>
      <c r="F103" s="139">
        <v>90.197770519999992</v>
      </c>
      <c r="G103" s="141">
        <v>147.2122559908</v>
      </c>
      <c r="H103" s="139">
        <v>157.06280198179999</v>
      </c>
      <c r="I103" s="141">
        <v>163.11554710879994</v>
      </c>
    </row>
    <row r="104" spans="2:9" s="110" customFormat="1">
      <c r="B104" s="140">
        <v>95</v>
      </c>
      <c r="C104" s="141">
        <v>42.108117079599992</v>
      </c>
      <c r="D104" s="139">
        <v>48.659323569999991</v>
      </c>
      <c r="E104" s="141">
        <v>63.268988768699998</v>
      </c>
      <c r="F104" s="139">
        <v>90.197770519999992</v>
      </c>
      <c r="G104" s="141">
        <v>148.86192574110001</v>
      </c>
      <c r="H104" s="139">
        <v>158.61752671049999</v>
      </c>
      <c r="I104" s="141">
        <v>164.9551069023</v>
      </c>
    </row>
    <row r="105" spans="2:9" s="110" customFormat="1">
      <c r="B105" s="128">
        <v>96</v>
      </c>
      <c r="C105" s="136">
        <v>42.392952144399992</v>
      </c>
      <c r="D105" s="148">
        <v>48.659323569999991</v>
      </c>
      <c r="E105" s="136">
        <v>63.803054515199989</v>
      </c>
      <c r="F105" s="148">
        <v>90.197770519999992</v>
      </c>
      <c r="G105" s="136">
        <v>150.54719987449997</v>
      </c>
      <c r="H105" s="148">
        <v>160.32653709929997</v>
      </c>
      <c r="I105" s="136">
        <v>166.59290852489997</v>
      </c>
    </row>
    <row r="106" spans="2:9" s="110" customFormat="1">
      <c r="B106" s="140">
        <v>97</v>
      </c>
      <c r="C106" s="141">
        <v>42.820204741599994</v>
      </c>
      <c r="D106" s="139">
        <v>48.659323569999991</v>
      </c>
      <c r="E106" s="141">
        <v>64.087889579999995</v>
      </c>
      <c r="F106" s="139">
        <v>90.197770519999992</v>
      </c>
      <c r="G106" s="141">
        <v>151.91203455999997</v>
      </c>
      <c r="H106" s="139">
        <v>162.03554748809995</v>
      </c>
      <c r="I106" s="141">
        <v>168.3256551691</v>
      </c>
    </row>
    <row r="107" spans="2:9" s="110" customFormat="1">
      <c r="B107" s="140">
        <v>98</v>
      </c>
      <c r="C107" s="141">
        <v>43.199984827999991</v>
      </c>
      <c r="D107" s="139">
        <v>48.659323569999991</v>
      </c>
      <c r="E107" s="141">
        <v>64.087889579999995</v>
      </c>
      <c r="F107" s="139">
        <v>90.197770519999992</v>
      </c>
      <c r="G107" s="141">
        <v>151.91203455999997</v>
      </c>
      <c r="H107" s="139">
        <v>163.69708536609997</v>
      </c>
      <c r="I107" s="141">
        <v>168.52741333999998</v>
      </c>
    </row>
    <row r="108" spans="2:9" s="110" customFormat="1">
      <c r="B108" s="140">
        <v>99</v>
      </c>
      <c r="C108" s="141">
        <v>43.579764914399988</v>
      </c>
      <c r="D108" s="139">
        <v>48.659323569999991</v>
      </c>
      <c r="E108" s="141">
        <v>64.087889579999995</v>
      </c>
      <c r="F108" s="139">
        <v>90.197770519999992</v>
      </c>
      <c r="G108" s="141">
        <v>151.91203455999997</v>
      </c>
      <c r="H108" s="139">
        <v>163.78016225999997</v>
      </c>
      <c r="I108" s="141">
        <v>168.52741333999998</v>
      </c>
    </row>
    <row r="109" spans="2:9" s="110" customFormat="1">
      <c r="B109" s="144">
        <v>100</v>
      </c>
      <c r="C109" s="146">
        <v>43.912072489999993</v>
      </c>
      <c r="D109" s="149">
        <v>48.659323569999991</v>
      </c>
      <c r="E109" s="146">
        <v>64.087889579999995</v>
      </c>
      <c r="F109" s="149">
        <v>90.197770519999992</v>
      </c>
      <c r="G109" s="146">
        <v>151.91203455999997</v>
      </c>
      <c r="H109" s="149">
        <v>163.78016225999997</v>
      </c>
      <c r="I109" s="146">
        <v>168.52741333999998</v>
      </c>
    </row>
    <row r="110" spans="2:9" s="110" customFormat="1">
      <c r="B110" s="140">
        <v>101</v>
      </c>
      <c r="C110" s="141">
        <v>44.351193214899979</v>
      </c>
      <c r="D110" s="139">
        <v>49.145916805699983</v>
      </c>
      <c r="E110" s="141">
        <v>64.728768475799995</v>
      </c>
      <c r="F110" s="139">
        <v>91.099748225199988</v>
      </c>
      <c r="G110" s="141">
        <v>153.43115490559995</v>
      </c>
      <c r="H110" s="139">
        <v>165.41796388259996</v>
      </c>
      <c r="I110" s="141">
        <v>170.21268747339997</v>
      </c>
    </row>
    <row r="111" spans="2:9" s="110" customFormat="1">
      <c r="B111" s="140">
        <v>102</v>
      </c>
      <c r="C111" s="141">
        <v>44.790313939799994</v>
      </c>
      <c r="D111" s="139">
        <v>49.632510041399996</v>
      </c>
      <c r="E111" s="141">
        <v>65.369647371599996</v>
      </c>
      <c r="F111" s="139">
        <v>92.001725930399971</v>
      </c>
      <c r="G111" s="141">
        <v>154.95027525119997</v>
      </c>
      <c r="H111" s="139">
        <v>167.05576550519996</v>
      </c>
      <c r="I111" s="141">
        <v>171.89796160679995</v>
      </c>
    </row>
    <row r="112" spans="2:9" s="110" customFormat="1">
      <c r="B112" s="140">
        <v>103</v>
      </c>
      <c r="C112" s="141">
        <v>45.229434664699994</v>
      </c>
      <c r="D112" s="139">
        <v>50.119103277099988</v>
      </c>
      <c r="E112" s="141">
        <v>66.010526267399982</v>
      </c>
      <c r="F112" s="139">
        <v>92.903703635599996</v>
      </c>
      <c r="G112" s="141">
        <v>156.46939559680001</v>
      </c>
      <c r="H112" s="139">
        <v>168.69356712779998</v>
      </c>
      <c r="I112" s="141">
        <v>173.58323574019997</v>
      </c>
    </row>
    <row r="113" spans="2:9" s="110" customFormat="1">
      <c r="B113" s="140">
        <v>104</v>
      </c>
      <c r="C113" s="141">
        <v>45.668555389599987</v>
      </c>
      <c r="D113" s="139">
        <v>50.605696512799994</v>
      </c>
      <c r="E113" s="141">
        <v>66.651405163199982</v>
      </c>
      <c r="F113" s="139">
        <v>93.805681340800007</v>
      </c>
      <c r="G113" s="141">
        <v>157.98851594239997</v>
      </c>
      <c r="H113" s="139">
        <v>170.3313687504</v>
      </c>
      <c r="I113" s="141">
        <v>175.26850987359998</v>
      </c>
    </row>
    <row r="114" spans="2:9" s="110" customFormat="1">
      <c r="B114" s="140">
        <v>105</v>
      </c>
      <c r="C114" s="141">
        <v>46.107676114499995</v>
      </c>
      <c r="D114" s="139">
        <v>51.092289748499987</v>
      </c>
      <c r="E114" s="141">
        <v>67.292284058999982</v>
      </c>
      <c r="F114" s="139">
        <v>94.707659045999989</v>
      </c>
      <c r="G114" s="141">
        <v>159.50763628799999</v>
      </c>
      <c r="H114" s="139">
        <v>171.96917037299997</v>
      </c>
      <c r="I114" s="141">
        <v>176.95378400699994</v>
      </c>
    </row>
    <row r="115" spans="2:9" s="110" customFormat="1">
      <c r="B115" s="128">
        <v>106</v>
      </c>
      <c r="C115" s="136">
        <v>46.546796839399995</v>
      </c>
      <c r="D115" s="148">
        <v>51.578882984199986</v>
      </c>
      <c r="E115" s="136">
        <v>67.933162954799982</v>
      </c>
      <c r="F115" s="148">
        <v>95.6096367512</v>
      </c>
      <c r="G115" s="136">
        <v>161.02675663359997</v>
      </c>
      <c r="H115" s="148">
        <v>173.60697199559996</v>
      </c>
      <c r="I115" s="136">
        <v>178.63905814039998</v>
      </c>
    </row>
    <row r="116" spans="2:9" s="110" customFormat="1">
      <c r="B116" s="140">
        <v>107</v>
      </c>
      <c r="C116" s="141">
        <v>46.985917564300003</v>
      </c>
      <c r="D116" s="139">
        <v>52.065476219899985</v>
      </c>
      <c r="E116" s="141">
        <v>68.574041850599983</v>
      </c>
      <c r="F116" s="139">
        <v>96.511614456399982</v>
      </c>
      <c r="G116" s="141">
        <v>162.54587697919999</v>
      </c>
      <c r="H116" s="139">
        <v>175.24477361819996</v>
      </c>
      <c r="I116" s="141">
        <v>180.32433227380002</v>
      </c>
    </row>
    <row r="117" spans="2:9" s="110" customFormat="1">
      <c r="B117" s="140">
        <v>108</v>
      </c>
      <c r="C117" s="141">
        <v>47.425038289199982</v>
      </c>
      <c r="D117" s="139">
        <v>52.552069455599991</v>
      </c>
      <c r="E117" s="141">
        <v>69.214920746399997</v>
      </c>
      <c r="F117" s="139">
        <v>97.413592161599979</v>
      </c>
      <c r="G117" s="141">
        <v>164.0649973248</v>
      </c>
      <c r="H117" s="139">
        <v>176.88257524079995</v>
      </c>
      <c r="I117" s="141">
        <v>182.00960640719998</v>
      </c>
    </row>
    <row r="118" spans="2:9" s="110" customFormat="1">
      <c r="B118" s="140">
        <v>109</v>
      </c>
      <c r="C118" s="141">
        <v>47.864159014099982</v>
      </c>
      <c r="D118" s="139">
        <v>53.03866269129999</v>
      </c>
      <c r="E118" s="141">
        <v>69.855799642199997</v>
      </c>
      <c r="F118" s="139">
        <v>98.315569866799976</v>
      </c>
      <c r="G118" s="141">
        <v>165.58411767039996</v>
      </c>
      <c r="H118" s="139">
        <v>178.52037686339995</v>
      </c>
      <c r="I118" s="141">
        <v>183.69488054059997</v>
      </c>
    </row>
    <row r="119" spans="2:9" s="110" customFormat="1">
      <c r="B119" s="144">
        <v>110</v>
      </c>
      <c r="C119" s="146">
        <v>48.30327973899999</v>
      </c>
      <c r="D119" s="149">
        <v>53.525255926999989</v>
      </c>
      <c r="E119" s="146">
        <v>70.496678537999983</v>
      </c>
      <c r="F119" s="149">
        <v>99.217547571999987</v>
      </c>
      <c r="G119" s="146">
        <v>167.10323801599998</v>
      </c>
      <c r="H119" s="149">
        <v>180.15817848599997</v>
      </c>
      <c r="I119" s="146">
        <v>185.38015467399998</v>
      </c>
    </row>
    <row r="120" spans="2:9" s="110" customFormat="1">
      <c r="B120" s="140">
        <v>111</v>
      </c>
      <c r="C120" s="141">
        <v>48.74240046389999</v>
      </c>
      <c r="D120" s="139">
        <v>54.011849162699988</v>
      </c>
      <c r="E120" s="141">
        <v>71.137557433799998</v>
      </c>
      <c r="F120" s="139">
        <v>100.1195252772</v>
      </c>
      <c r="G120" s="141">
        <v>168.62235836159996</v>
      </c>
      <c r="H120" s="139">
        <v>181.79598010859999</v>
      </c>
      <c r="I120" s="141">
        <v>187.06542880739997</v>
      </c>
    </row>
    <row r="121" spans="2:9" s="110" customFormat="1">
      <c r="B121" s="140">
        <v>112</v>
      </c>
      <c r="C121" s="141">
        <v>49.181521188799998</v>
      </c>
      <c r="D121" s="139">
        <v>54.498442398399995</v>
      </c>
      <c r="E121" s="141">
        <v>71.778436329599984</v>
      </c>
      <c r="F121" s="139">
        <v>101.02150298239999</v>
      </c>
      <c r="G121" s="141">
        <v>170.14147870719998</v>
      </c>
      <c r="H121" s="139">
        <v>183.43378173119999</v>
      </c>
      <c r="I121" s="141">
        <v>188.75070294079998</v>
      </c>
    </row>
    <row r="122" spans="2:9" s="110" customFormat="1">
      <c r="B122" s="140">
        <v>113</v>
      </c>
      <c r="C122" s="141">
        <v>49.620641913699998</v>
      </c>
      <c r="D122" s="139">
        <v>54.985035634099987</v>
      </c>
      <c r="E122" s="141">
        <v>72.419315225399998</v>
      </c>
      <c r="F122" s="139">
        <v>101.92348068759999</v>
      </c>
      <c r="G122" s="141">
        <v>171.66059905279997</v>
      </c>
      <c r="H122" s="139">
        <v>185.07158335379998</v>
      </c>
      <c r="I122" s="141">
        <v>190.4359770742</v>
      </c>
    </row>
    <row r="123" spans="2:9" s="110" customFormat="1">
      <c r="B123" s="140">
        <v>114</v>
      </c>
      <c r="C123" s="141">
        <v>50.059762638599999</v>
      </c>
      <c r="D123" s="139">
        <v>55.471628869799993</v>
      </c>
      <c r="E123" s="141">
        <v>73.060194121199984</v>
      </c>
      <c r="F123" s="139">
        <v>102.82545839279999</v>
      </c>
      <c r="G123" s="141">
        <v>173.17971939839995</v>
      </c>
      <c r="H123" s="139">
        <v>186.70938497639997</v>
      </c>
      <c r="I123" s="141">
        <v>192.12125120759995</v>
      </c>
    </row>
    <row r="124" spans="2:9" s="110" customFormat="1">
      <c r="B124" s="140">
        <v>115</v>
      </c>
      <c r="C124" s="141">
        <v>50.498883363499985</v>
      </c>
      <c r="D124" s="139">
        <v>55.958222105499985</v>
      </c>
      <c r="E124" s="141">
        <v>73.701073016999999</v>
      </c>
      <c r="F124" s="139">
        <v>103.72743609799998</v>
      </c>
      <c r="G124" s="141">
        <v>174.69883974399997</v>
      </c>
      <c r="H124" s="139">
        <v>188.34718659899997</v>
      </c>
      <c r="I124" s="141">
        <v>193.806525341</v>
      </c>
    </row>
    <row r="125" spans="2:9" s="110" customFormat="1">
      <c r="B125" s="128">
        <v>116</v>
      </c>
      <c r="C125" s="136">
        <v>50.938004088399992</v>
      </c>
      <c r="D125" s="148">
        <v>56.444815341199984</v>
      </c>
      <c r="E125" s="136">
        <v>74.341951912799985</v>
      </c>
      <c r="F125" s="148">
        <v>104.62941380319997</v>
      </c>
      <c r="G125" s="136">
        <v>176.21796008959996</v>
      </c>
      <c r="H125" s="148">
        <v>189.98498822159999</v>
      </c>
      <c r="I125" s="136">
        <v>195.49179947439995</v>
      </c>
    </row>
    <row r="126" spans="2:9" s="110" customFormat="1">
      <c r="B126" s="140">
        <v>117</v>
      </c>
      <c r="C126" s="141">
        <v>51.377124813299986</v>
      </c>
      <c r="D126" s="139">
        <v>56.93140857689999</v>
      </c>
      <c r="E126" s="141">
        <v>74.982830808599985</v>
      </c>
      <c r="F126" s="139">
        <v>105.53139150839999</v>
      </c>
      <c r="G126" s="141">
        <v>177.73708043519994</v>
      </c>
      <c r="H126" s="139">
        <v>191.62278984419999</v>
      </c>
      <c r="I126" s="141">
        <v>197.17707360779997</v>
      </c>
    </row>
    <row r="127" spans="2:9" s="110" customFormat="1">
      <c r="B127" s="140">
        <v>118</v>
      </c>
      <c r="C127" s="141">
        <v>51.816245538199986</v>
      </c>
      <c r="D127" s="139">
        <v>57.418001812599989</v>
      </c>
      <c r="E127" s="141">
        <v>75.623709704399985</v>
      </c>
      <c r="F127" s="139">
        <v>106.4333692136</v>
      </c>
      <c r="G127" s="141">
        <v>179.25620078079999</v>
      </c>
      <c r="H127" s="139">
        <v>193.26059146679992</v>
      </c>
      <c r="I127" s="141">
        <v>198.86234774119998</v>
      </c>
    </row>
    <row r="128" spans="2:9" s="110" customFormat="1">
      <c r="B128" s="140">
        <v>119</v>
      </c>
      <c r="C128" s="141">
        <v>52.255366263099994</v>
      </c>
      <c r="D128" s="139">
        <v>57.904595048299981</v>
      </c>
      <c r="E128" s="141">
        <v>76.2645886002</v>
      </c>
      <c r="F128" s="139">
        <v>107.33534691879998</v>
      </c>
      <c r="G128" s="141">
        <v>180.77532112639997</v>
      </c>
      <c r="H128" s="139">
        <v>194.89839308939997</v>
      </c>
      <c r="I128" s="141">
        <v>200.54762187459994</v>
      </c>
    </row>
    <row r="129" spans="2:9" s="110" customFormat="1">
      <c r="B129" s="144">
        <v>120</v>
      </c>
      <c r="C129" s="146">
        <v>52.694486987999994</v>
      </c>
      <c r="D129" s="149">
        <v>58.391188284000002</v>
      </c>
      <c r="E129" s="146">
        <v>76.905467495999986</v>
      </c>
      <c r="F129" s="149">
        <v>108.237324624</v>
      </c>
      <c r="G129" s="146">
        <v>182.29444147199996</v>
      </c>
      <c r="H129" s="149">
        <v>196.53619471199994</v>
      </c>
      <c r="I129" s="146">
        <v>202.23289600799995</v>
      </c>
    </row>
    <row r="130" spans="2:9" s="110" customFormat="1">
      <c r="B130" s="140">
        <v>121</v>
      </c>
      <c r="C130" s="141">
        <v>53.133607712899995</v>
      </c>
      <c r="D130" s="139">
        <v>58.877781519699994</v>
      </c>
      <c r="E130" s="141">
        <v>77.5463463918</v>
      </c>
      <c r="F130" s="139">
        <v>109.13930232919996</v>
      </c>
      <c r="G130" s="141">
        <v>183.81356181759995</v>
      </c>
      <c r="H130" s="139">
        <v>198.17399633459996</v>
      </c>
      <c r="I130" s="141">
        <v>203.91817014139997</v>
      </c>
    </row>
    <row r="131" spans="2:9" s="110" customFormat="1">
      <c r="B131" s="140">
        <v>122</v>
      </c>
      <c r="C131" s="141">
        <v>53.572728437799981</v>
      </c>
      <c r="D131" s="139">
        <v>59.3643747554</v>
      </c>
      <c r="E131" s="141">
        <v>78.187225287599958</v>
      </c>
      <c r="F131" s="139">
        <v>110.04128003439996</v>
      </c>
      <c r="G131" s="141">
        <v>185.33268216319993</v>
      </c>
      <c r="H131" s="139">
        <v>199.81179795719996</v>
      </c>
      <c r="I131" s="141">
        <v>205.60344427479995</v>
      </c>
    </row>
    <row r="132" spans="2:9" s="110" customFormat="1">
      <c r="B132" s="140">
        <v>123</v>
      </c>
      <c r="C132" s="141">
        <v>54.011849162699988</v>
      </c>
      <c r="D132" s="139">
        <v>59.850967991099992</v>
      </c>
      <c r="E132" s="141">
        <v>78.828104183399986</v>
      </c>
      <c r="F132" s="139">
        <v>110.94325773959999</v>
      </c>
      <c r="G132" s="141">
        <v>186.85180250879998</v>
      </c>
      <c r="H132" s="139">
        <v>201.44959957979998</v>
      </c>
      <c r="I132" s="141">
        <v>207.28871840819997</v>
      </c>
    </row>
    <row r="133" spans="2:9" s="110" customFormat="1">
      <c r="B133" s="140">
        <v>124</v>
      </c>
      <c r="C133" s="141">
        <v>54.450969887599996</v>
      </c>
      <c r="D133" s="139">
        <v>60.337561226799998</v>
      </c>
      <c r="E133" s="141">
        <v>79.468983079199958</v>
      </c>
      <c r="F133" s="139">
        <v>111.84523544479997</v>
      </c>
      <c r="G133" s="141">
        <v>188.37092285439996</v>
      </c>
      <c r="H133" s="139">
        <v>203.08740120239995</v>
      </c>
      <c r="I133" s="141">
        <v>208.97399254159998</v>
      </c>
    </row>
    <row r="134" spans="2:9" s="110" customFormat="1">
      <c r="B134" s="140">
        <v>125</v>
      </c>
      <c r="C134" s="141">
        <v>54.890090612499989</v>
      </c>
      <c r="D134" s="139">
        <v>60.824154462499997</v>
      </c>
      <c r="E134" s="141">
        <v>80.109861974999987</v>
      </c>
      <c r="F134" s="139">
        <v>112.74721314999998</v>
      </c>
      <c r="G134" s="141">
        <v>189.89004319999998</v>
      </c>
      <c r="H134" s="139">
        <v>204.72520282499997</v>
      </c>
      <c r="I134" s="141">
        <v>210.65926667499997</v>
      </c>
    </row>
    <row r="135" spans="2:9" s="110" customFormat="1">
      <c r="B135" s="128">
        <v>126</v>
      </c>
      <c r="C135" s="136">
        <v>55.32921133739999</v>
      </c>
      <c r="D135" s="148">
        <v>61.310747698199982</v>
      </c>
      <c r="E135" s="136">
        <v>80.750740870800001</v>
      </c>
      <c r="F135" s="148">
        <v>113.64919085519998</v>
      </c>
      <c r="G135" s="136">
        <v>191.40916354559997</v>
      </c>
      <c r="H135" s="148">
        <v>206.36300444759996</v>
      </c>
      <c r="I135" s="136">
        <v>212.34454080839993</v>
      </c>
    </row>
    <row r="136" spans="2:9" s="110" customFormat="1">
      <c r="B136" s="140">
        <v>127</v>
      </c>
      <c r="C136" s="141">
        <v>55.768332062299997</v>
      </c>
      <c r="D136" s="139">
        <v>61.797340933899989</v>
      </c>
      <c r="E136" s="141">
        <v>81.391619766599987</v>
      </c>
      <c r="F136" s="139">
        <v>114.55116856039997</v>
      </c>
      <c r="G136" s="141">
        <v>192.92828389119995</v>
      </c>
      <c r="H136" s="139">
        <v>208.00080607019996</v>
      </c>
      <c r="I136" s="141">
        <v>214.0298149418</v>
      </c>
    </row>
    <row r="137" spans="2:9" s="110" customFormat="1">
      <c r="B137" s="140">
        <v>128</v>
      </c>
      <c r="C137" s="141">
        <v>56.207452787199998</v>
      </c>
      <c r="D137" s="139">
        <v>62.283934169599988</v>
      </c>
      <c r="E137" s="141">
        <v>82.032498662400002</v>
      </c>
      <c r="F137" s="139">
        <v>115.45314626559997</v>
      </c>
      <c r="G137" s="141">
        <v>194.4474042368</v>
      </c>
      <c r="H137" s="139">
        <v>209.63860769279998</v>
      </c>
      <c r="I137" s="141">
        <v>215.71508907519993</v>
      </c>
    </row>
    <row r="138" spans="2:9" s="110" customFormat="1">
      <c r="B138" s="140">
        <v>129</v>
      </c>
      <c r="C138" s="141">
        <v>56.646573512099977</v>
      </c>
      <c r="D138" s="139">
        <v>62.770527405299987</v>
      </c>
      <c r="E138" s="141">
        <v>82.673377558199974</v>
      </c>
      <c r="F138" s="139">
        <v>116.35512397079997</v>
      </c>
      <c r="G138" s="141">
        <v>195.96652458239998</v>
      </c>
      <c r="H138" s="139">
        <v>211.27640931539997</v>
      </c>
      <c r="I138" s="141">
        <v>217.4003632086</v>
      </c>
    </row>
    <row r="139" spans="2:9" s="110" customFormat="1">
      <c r="B139" s="144">
        <v>130</v>
      </c>
      <c r="C139" s="146">
        <v>57.085694236999984</v>
      </c>
      <c r="D139" s="149">
        <v>63.257120640999993</v>
      </c>
      <c r="E139" s="146">
        <v>83.314256454000002</v>
      </c>
      <c r="F139" s="149">
        <v>117.25710167599998</v>
      </c>
      <c r="G139" s="146">
        <v>197.48564492799997</v>
      </c>
      <c r="H139" s="149">
        <v>212.914210938</v>
      </c>
      <c r="I139" s="146">
        <v>219.08563734199996</v>
      </c>
    </row>
    <row r="140" spans="2:9" s="110" customFormat="1">
      <c r="B140" s="140">
        <v>131</v>
      </c>
      <c r="C140" s="141">
        <v>57.524814961899985</v>
      </c>
      <c r="D140" s="139">
        <v>63.743713876699992</v>
      </c>
      <c r="E140" s="141">
        <v>83.955135349799974</v>
      </c>
      <c r="F140" s="139">
        <v>118.15907938119999</v>
      </c>
      <c r="G140" s="141">
        <v>199.00476527359996</v>
      </c>
      <c r="H140" s="139">
        <v>214.55201256059996</v>
      </c>
      <c r="I140" s="141">
        <v>220.77091147539997</v>
      </c>
    </row>
    <row r="141" spans="2:9" s="110" customFormat="1">
      <c r="B141" s="140">
        <v>132</v>
      </c>
      <c r="C141" s="141">
        <v>57.963935686799992</v>
      </c>
      <c r="D141" s="139">
        <v>64.230307112399984</v>
      </c>
      <c r="E141" s="141">
        <v>84.596014245600003</v>
      </c>
      <c r="F141" s="139">
        <v>119.06105708639997</v>
      </c>
      <c r="G141" s="141">
        <v>200.52388561919994</v>
      </c>
      <c r="H141" s="139">
        <v>216.18981418319996</v>
      </c>
      <c r="I141" s="141">
        <v>222.45618560879996</v>
      </c>
    </row>
    <row r="142" spans="2:9" s="110" customFormat="1">
      <c r="B142" s="140">
        <v>133</v>
      </c>
      <c r="C142" s="141">
        <v>58.4030564117</v>
      </c>
      <c r="D142" s="139">
        <v>64.716900348099998</v>
      </c>
      <c r="E142" s="141">
        <v>85.236893141399975</v>
      </c>
      <c r="F142" s="139">
        <v>119.96303479159998</v>
      </c>
      <c r="G142" s="141">
        <v>202.04300596479999</v>
      </c>
      <c r="H142" s="139">
        <v>217.82761580579992</v>
      </c>
      <c r="I142" s="141">
        <v>224.14145974219997</v>
      </c>
    </row>
    <row r="143" spans="2:9" s="110" customFormat="1">
      <c r="B143" s="140">
        <v>134</v>
      </c>
      <c r="C143" s="141">
        <v>58.842177136599993</v>
      </c>
      <c r="D143" s="139">
        <v>65.203493583799983</v>
      </c>
      <c r="E143" s="141">
        <v>85.877772037200003</v>
      </c>
      <c r="F143" s="139">
        <v>120.86501249679998</v>
      </c>
      <c r="G143" s="141">
        <v>203.56212631039998</v>
      </c>
      <c r="H143" s="139">
        <v>219.46541742839995</v>
      </c>
      <c r="I143" s="141">
        <v>225.82673387559996</v>
      </c>
    </row>
    <row r="144" spans="2:9" s="110" customFormat="1">
      <c r="B144" s="140">
        <v>135</v>
      </c>
      <c r="C144" s="141">
        <v>59.281297861500001</v>
      </c>
      <c r="D144" s="139">
        <v>65.690086819499982</v>
      </c>
      <c r="E144" s="141">
        <v>86.518650932999975</v>
      </c>
      <c r="F144" s="139">
        <v>121.76699020199996</v>
      </c>
      <c r="G144" s="141">
        <v>205.08124665600002</v>
      </c>
      <c r="H144" s="139">
        <v>221.10321905099997</v>
      </c>
      <c r="I144" s="141">
        <v>227.51200800899994</v>
      </c>
    </row>
    <row r="145" spans="1:10">
      <c r="A145" s="110"/>
      <c r="B145" s="128">
        <v>136</v>
      </c>
      <c r="C145" s="136">
        <v>59.720418586399987</v>
      </c>
      <c r="D145" s="148">
        <v>66.176680055199995</v>
      </c>
      <c r="E145" s="136">
        <v>87.159529828799975</v>
      </c>
      <c r="F145" s="148">
        <v>122.66896790719996</v>
      </c>
      <c r="G145" s="136">
        <v>206.60036700159998</v>
      </c>
      <c r="H145" s="148">
        <v>222.74102067359999</v>
      </c>
      <c r="I145" s="136">
        <v>229.19728214239998</v>
      </c>
      <c r="J145" s="110"/>
    </row>
    <row r="146" spans="1:10">
      <c r="A146" s="110"/>
      <c r="B146" s="140">
        <v>137</v>
      </c>
      <c r="C146" s="141">
        <v>60.159539311299987</v>
      </c>
      <c r="D146" s="139">
        <v>66.663273290899994</v>
      </c>
      <c r="E146" s="141">
        <v>87.80040872459999</v>
      </c>
      <c r="F146" s="139">
        <v>123.57094561239998</v>
      </c>
      <c r="G146" s="141">
        <v>208.11948734719996</v>
      </c>
      <c r="H146" s="139">
        <v>224.37882229619996</v>
      </c>
      <c r="I146" s="141">
        <v>230.88255627579994</v>
      </c>
      <c r="J146" s="110"/>
    </row>
    <row r="147" spans="1:10">
      <c r="A147" s="110"/>
      <c r="B147" s="140">
        <v>138</v>
      </c>
      <c r="C147" s="141">
        <v>60.598660036199988</v>
      </c>
      <c r="D147" s="139">
        <v>67.149866526599993</v>
      </c>
      <c r="E147" s="141">
        <v>88.441287620399976</v>
      </c>
      <c r="F147" s="139">
        <v>124.47292331759998</v>
      </c>
      <c r="G147" s="141">
        <v>209.63860769279998</v>
      </c>
      <c r="H147" s="139">
        <v>226.01662391879995</v>
      </c>
      <c r="I147" s="141">
        <v>232.56783040919996</v>
      </c>
      <c r="J147" s="110"/>
    </row>
    <row r="148" spans="1:10">
      <c r="A148" s="110"/>
      <c r="B148" s="140">
        <v>139</v>
      </c>
      <c r="C148" s="141">
        <v>61.037780761099988</v>
      </c>
      <c r="D148" s="139">
        <v>67.636459762299992</v>
      </c>
      <c r="E148" s="141">
        <v>89.08216651619999</v>
      </c>
      <c r="F148" s="139">
        <v>125.37490102279997</v>
      </c>
      <c r="G148" s="141">
        <v>211.15772803839997</v>
      </c>
      <c r="H148" s="139">
        <v>227.65442554139995</v>
      </c>
      <c r="I148" s="141">
        <v>234.25310454259997</v>
      </c>
      <c r="J148" s="110"/>
    </row>
    <row r="149" spans="1:10">
      <c r="A149" s="110"/>
      <c r="B149" s="144">
        <v>140</v>
      </c>
      <c r="C149" s="146">
        <v>61.476901485999988</v>
      </c>
      <c r="D149" s="149">
        <v>68.123052997999977</v>
      </c>
      <c r="E149" s="146">
        <v>89.723045411999976</v>
      </c>
      <c r="F149" s="149">
        <v>126.27687872799999</v>
      </c>
      <c r="G149" s="146">
        <v>212.67684838399995</v>
      </c>
      <c r="H149" s="149">
        <v>229.29222716399994</v>
      </c>
      <c r="I149" s="146">
        <v>235.93837867599996</v>
      </c>
      <c r="J149" s="110"/>
    </row>
    <row r="150" spans="1:10">
      <c r="A150" s="110"/>
      <c r="B150" s="140">
        <v>141</v>
      </c>
      <c r="C150" s="141">
        <v>61.916022210899996</v>
      </c>
      <c r="D150" s="139">
        <v>68.609646233699991</v>
      </c>
      <c r="E150" s="141">
        <v>90.363924307799977</v>
      </c>
      <c r="F150" s="139">
        <v>127.17885643319997</v>
      </c>
      <c r="G150" s="141">
        <v>214.19596872959994</v>
      </c>
      <c r="H150" s="139">
        <v>230.93002878659996</v>
      </c>
      <c r="I150" s="141">
        <v>237.62365280939997</v>
      </c>
      <c r="J150" s="110"/>
    </row>
    <row r="151" spans="1:10">
      <c r="A151" s="110"/>
      <c r="B151" s="140">
        <v>142</v>
      </c>
      <c r="C151" s="141">
        <v>62.355142935799989</v>
      </c>
      <c r="D151" s="139">
        <v>69.09623946939999</v>
      </c>
      <c r="E151" s="141">
        <v>91.004803203599991</v>
      </c>
      <c r="F151" s="139">
        <v>128.08083413839998</v>
      </c>
      <c r="G151" s="141">
        <v>215.71508907519993</v>
      </c>
      <c r="H151" s="139">
        <v>232.56783040919996</v>
      </c>
      <c r="I151" s="141">
        <v>239.30892694279996</v>
      </c>
      <c r="J151" s="110"/>
    </row>
    <row r="152" spans="1:10">
      <c r="A152" s="110"/>
      <c r="B152" s="140">
        <v>143</v>
      </c>
      <c r="C152" s="141">
        <v>62.794263660699976</v>
      </c>
      <c r="D152" s="139">
        <v>69.582832705099989</v>
      </c>
      <c r="E152" s="141">
        <v>91.645682099399991</v>
      </c>
      <c r="F152" s="139">
        <v>128.98281184359999</v>
      </c>
      <c r="G152" s="141">
        <v>217.23420942079997</v>
      </c>
      <c r="H152" s="139">
        <v>234.20563203180001</v>
      </c>
      <c r="I152" s="141">
        <v>240.99420107619994</v>
      </c>
      <c r="J152" s="110"/>
    </row>
    <row r="153" spans="1:10">
      <c r="A153" s="110"/>
      <c r="B153" s="140">
        <v>144</v>
      </c>
      <c r="C153" s="141">
        <v>63.23338438559999</v>
      </c>
      <c r="D153" s="139">
        <v>70.069425940799988</v>
      </c>
      <c r="E153" s="141">
        <v>92.286560995199991</v>
      </c>
      <c r="F153" s="139">
        <v>129.88478954879997</v>
      </c>
      <c r="G153" s="141">
        <v>218.75332976639996</v>
      </c>
      <c r="H153" s="139">
        <v>235.84343365439997</v>
      </c>
      <c r="I153" s="141">
        <v>242.67947520959996</v>
      </c>
      <c r="J153" s="110"/>
    </row>
    <row r="154" spans="1:10">
      <c r="A154" s="110"/>
      <c r="B154" s="140">
        <v>145</v>
      </c>
      <c r="C154" s="141">
        <v>63.672505110499991</v>
      </c>
      <c r="D154" s="139">
        <v>70.556019176499987</v>
      </c>
      <c r="E154" s="141">
        <v>92.927439890999992</v>
      </c>
      <c r="F154" s="139">
        <v>130.78676725399998</v>
      </c>
      <c r="G154" s="141">
        <v>220.27245011199994</v>
      </c>
      <c r="H154" s="139">
        <v>237.481235277</v>
      </c>
      <c r="I154" s="141">
        <v>244.36474934299997</v>
      </c>
      <c r="J154" s="110"/>
    </row>
    <row r="155" spans="1:10">
      <c r="A155" s="110"/>
      <c r="B155" s="128">
        <v>146</v>
      </c>
      <c r="C155" s="136">
        <v>64.111625835399991</v>
      </c>
      <c r="D155" s="148">
        <v>71.042612412199986</v>
      </c>
      <c r="E155" s="136">
        <v>93.568318786799992</v>
      </c>
      <c r="F155" s="148">
        <v>131.68874495919997</v>
      </c>
      <c r="G155" s="136">
        <v>221.79157045759993</v>
      </c>
      <c r="H155" s="148">
        <v>239.11903689959993</v>
      </c>
      <c r="I155" s="136">
        <v>246.05002347639993</v>
      </c>
      <c r="J155" s="110"/>
    </row>
    <row r="156" spans="1:10">
      <c r="A156" s="110"/>
      <c r="B156" s="140">
        <v>147</v>
      </c>
      <c r="C156" s="141">
        <v>64.550746560299999</v>
      </c>
      <c r="D156" s="139">
        <v>71.529205647899985</v>
      </c>
      <c r="E156" s="141">
        <v>94.209197682599992</v>
      </c>
      <c r="F156" s="139">
        <v>132.59072266439998</v>
      </c>
      <c r="G156" s="141">
        <v>223.31069080319995</v>
      </c>
      <c r="H156" s="139">
        <v>240.75683852219998</v>
      </c>
      <c r="I156" s="141">
        <v>247.73529760979997</v>
      </c>
      <c r="J156" s="110"/>
    </row>
    <row r="157" spans="1:10">
      <c r="A157" s="110"/>
      <c r="B157" s="140">
        <v>148</v>
      </c>
      <c r="C157" s="141">
        <v>64.989867285199992</v>
      </c>
      <c r="D157" s="139">
        <v>72.015798883599999</v>
      </c>
      <c r="E157" s="141">
        <v>94.850076578399964</v>
      </c>
      <c r="F157" s="139">
        <v>133.49270036959999</v>
      </c>
      <c r="G157" s="141">
        <v>224.82981114879999</v>
      </c>
      <c r="H157" s="139">
        <v>242.39464014479995</v>
      </c>
      <c r="I157" s="141">
        <v>249.42057174319996</v>
      </c>
      <c r="J157" s="110"/>
    </row>
    <row r="158" spans="1:10">
      <c r="A158" s="110"/>
      <c r="B158" s="140">
        <v>149</v>
      </c>
      <c r="C158" s="141">
        <v>65.428988010099999</v>
      </c>
      <c r="D158" s="139">
        <v>72.502392119299984</v>
      </c>
      <c r="E158" s="141">
        <v>95.490955474199978</v>
      </c>
      <c r="F158" s="139">
        <v>134.39467807479997</v>
      </c>
      <c r="G158" s="141">
        <v>226.34893149439998</v>
      </c>
      <c r="H158" s="139">
        <v>244.03244176739994</v>
      </c>
      <c r="I158" s="141">
        <v>251.10584587659997</v>
      </c>
      <c r="J158" s="110"/>
    </row>
    <row r="159" spans="1:10">
      <c r="A159" s="110"/>
      <c r="B159" s="144">
        <v>150</v>
      </c>
      <c r="C159" s="146">
        <v>65.868108734999979</v>
      </c>
      <c r="D159" s="149">
        <v>72.988985354999983</v>
      </c>
      <c r="E159" s="146">
        <v>96.131834369999979</v>
      </c>
      <c r="F159" s="149">
        <v>135.29665577999995</v>
      </c>
      <c r="G159" s="146">
        <v>227.86805183999996</v>
      </c>
      <c r="H159" s="149">
        <v>245.67024338999994</v>
      </c>
      <c r="I159" s="146">
        <v>252.79112000999993</v>
      </c>
      <c r="J159" s="110"/>
    </row>
    <row r="160" spans="1:10">
      <c r="B160" s="150" t="s">
        <v>263</v>
      </c>
      <c r="C160" s="146">
        <v>0.43621264062913895</v>
      </c>
      <c r="D160" s="149">
        <v>0.48337076394039724</v>
      </c>
      <c r="E160" s="146">
        <v>0.6366346647019866</v>
      </c>
      <c r="F160" s="149">
        <v>0.89600434291390696</v>
      </c>
      <c r="G160" s="146">
        <v>1.5090599459602647</v>
      </c>
      <c r="H160" s="149">
        <v>1.6269552542384103</v>
      </c>
      <c r="I160" s="146">
        <v>1.6741133775496684</v>
      </c>
      <c r="J160" s="110"/>
    </row>
    <row r="161" spans="2:10">
      <c r="B161" s="151" t="s">
        <v>264</v>
      </c>
      <c r="I161" s="110"/>
      <c r="J161" s="153"/>
    </row>
    <row r="162" spans="2:10" ht="25.5" customHeight="1">
      <c r="B162" s="744" t="s">
        <v>265</v>
      </c>
      <c r="C162" s="744"/>
      <c r="D162" s="744"/>
      <c r="E162" s="744"/>
      <c r="F162" s="744"/>
      <c r="G162" s="744"/>
      <c r="H162" s="744"/>
      <c r="I162" s="744"/>
    </row>
  </sheetData>
  <mergeCells count="1">
    <mergeCell ref="B162:I16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162"/>
  <sheetViews>
    <sheetView showGridLines="0" workbookViewId="0">
      <selection activeCell="G23" sqref="G23"/>
    </sheetView>
  </sheetViews>
  <sheetFormatPr defaultColWidth="9.140625" defaultRowHeight="12.75"/>
  <cols>
    <col min="1" max="1" width="5.7109375" style="110" customWidth="1"/>
    <col min="2" max="2" width="7.7109375" style="127" customWidth="1"/>
    <col min="3" max="12" width="9.7109375" style="152" customWidth="1"/>
    <col min="13" max="256" width="9.140625" style="110"/>
    <col min="257" max="257" width="5.7109375" style="110" customWidth="1"/>
    <col min="258" max="258" width="7.7109375" style="110" customWidth="1"/>
    <col min="259" max="268" width="9.7109375" style="110" customWidth="1"/>
    <col min="269" max="512" width="9.140625" style="110"/>
    <col min="513" max="513" width="5.7109375" style="110" customWidth="1"/>
    <col min="514" max="514" width="7.7109375" style="110" customWidth="1"/>
    <col min="515" max="524" width="9.7109375" style="110" customWidth="1"/>
    <col min="525" max="768" width="9.140625" style="110"/>
    <col min="769" max="769" width="5.7109375" style="110" customWidth="1"/>
    <col min="770" max="770" width="7.7109375" style="110" customWidth="1"/>
    <col min="771" max="780" width="9.7109375" style="110" customWidth="1"/>
    <col min="781" max="1024" width="9.140625" style="110"/>
    <col min="1025" max="1025" width="5.7109375" style="110" customWidth="1"/>
    <col min="1026" max="1026" width="7.7109375" style="110" customWidth="1"/>
    <col min="1027" max="1036" width="9.7109375" style="110" customWidth="1"/>
    <col min="1037" max="1280" width="9.140625" style="110"/>
    <col min="1281" max="1281" width="5.7109375" style="110" customWidth="1"/>
    <col min="1282" max="1282" width="7.7109375" style="110" customWidth="1"/>
    <col min="1283" max="1292" width="9.7109375" style="110" customWidth="1"/>
    <col min="1293" max="1536" width="9.140625" style="110"/>
    <col min="1537" max="1537" width="5.7109375" style="110" customWidth="1"/>
    <col min="1538" max="1538" width="7.7109375" style="110" customWidth="1"/>
    <col min="1539" max="1548" width="9.7109375" style="110" customWidth="1"/>
    <col min="1549" max="1792" width="9.140625" style="110"/>
    <col min="1793" max="1793" width="5.7109375" style="110" customWidth="1"/>
    <col min="1794" max="1794" width="7.7109375" style="110" customWidth="1"/>
    <col min="1795" max="1804" width="9.7109375" style="110" customWidth="1"/>
    <col min="1805" max="2048" width="9.140625" style="110"/>
    <col min="2049" max="2049" width="5.7109375" style="110" customWidth="1"/>
    <col min="2050" max="2050" width="7.7109375" style="110" customWidth="1"/>
    <col min="2051" max="2060" width="9.7109375" style="110" customWidth="1"/>
    <col min="2061" max="2304" width="9.140625" style="110"/>
    <col min="2305" max="2305" width="5.7109375" style="110" customWidth="1"/>
    <col min="2306" max="2306" width="7.7109375" style="110" customWidth="1"/>
    <col min="2307" max="2316" width="9.7109375" style="110" customWidth="1"/>
    <col min="2317" max="2560" width="9.140625" style="110"/>
    <col min="2561" max="2561" width="5.7109375" style="110" customWidth="1"/>
    <col min="2562" max="2562" width="7.7109375" style="110" customWidth="1"/>
    <col min="2563" max="2572" width="9.7109375" style="110" customWidth="1"/>
    <col min="2573" max="2816" width="9.140625" style="110"/>
    <col min="2817" max="2817" width="5.7109375" style="110" customWidth="1"/>
    <col min="2818" max="2818" width="7.7109375" style="110" customWidth="1"/>
    <col min="2819" max="2828" width="9.7109375" style="110" customWidth="1"/>
    <col min="2829" max="3072" width="9.140625" style="110"/>
    <col min="3073" max="3073" width="5.7109375" style="110" customWidth="1"/>
    <col min="3074" max="3074" width="7.7109375" style="110" customWidth="1"/>
    <col min="3075" max="3084" width="9.7109375" style="110" customWidth="1"/>
    <col min="3085" max="3328" width="9.140625" style="110"/>
    <col min="3329" max="3329" width="5.7109375" style="110" customWidth="1"/>
    <col min="3330" max="3330" width="7.7109375" style="110" customWidth="1"/>
    <col min="3331" max="3340" width="9.7109375" style="110" customWidth="1"/>
    <col min="3341" max="3584" width="9.140625" style="110"/>
    <col min="3585" max="3585" width="5.7109375" style="110" customWidth="1"/>
    <col min="3586" max="3586" width="7.7109375" style="110" customWidth="1"/>
    <col min="3587" max="3596" width="9.7109375" style="110" customWidth="1"/>
    <col min="3597" max="3840" width="9.140625" style="110"/>
    <col min="3841" max="3841" width="5.7109375" style="110" customWidth="1"/>
    <col min="3842" max="3842" width="7.7109375" style="110" customWidth="1"/>
    <col min="3843" max="3852" width="9.7109375" style="110" customWidth="1"/>
    <col min="3853" max="4096" width="9.140625" style="110"/>
    <col min="4097" max="4097" width="5.7109375" style="110" customWidth="1"/>
    <col min="4098" max="4098" width="7.7109375" style="110" customWidth="1"/>
    <col min="4099" max="4108" width="9.7109375" style="110" customWidth="1"/>
    <col min="4109" max="4352" width="9.140625" style="110"/>
    <col min="4353" max="4353" width="5.7109375" style="110" customWidth="1"/>
    <col min="4354" max="4354" width="7.7109375" style="110" customWidth="1"/>
    <col min="4355" max="4364" width="9.7109375" style="110" customWidth="1"/>
    <col min="4365" max="4608" width="9.140625" style="110"/>
    <col min="4609" max="4609" width="5.7109375" style="110" customWidth="1"/>
    <col min="4610" max="4610" width="7.7109375" style="110" customWidth="1"/>
    <col min="4611" max="4620" width="9.7109375" style="110" customWidth="1"/>
    <col min="4621" max="4864" width="9.140625" style="110"/>
    <col min="4865" max="4865" width="5.7109375" style="110" customWidth="1"/>
    <col min="4866" max="4866" width="7.7109375" style="110" customWidth="1"/>
    <col min="4867" max="4876" width="9.7109375" style="110" customWidth="1"/>
    <col min="4877" max="5120" width="9.140625" style="110"/>
    <col min="5121" max="5121" width="5.7109375" style="110" customWidth="1"/>
    <col min="5122" max="5122" width="7.7109375" style="110" customWidth="1"/>
    <col min="5123" max="5132" width="9.7109375" style="110" customWidth="1"/>
    <col min="5133" max="5376" width="9.140625" style="110"/>
    <col min="5377" max="5377" width="5.7109375" style="110" customWidth="1"/>
    <col min="5378" max="5378" width="7.7109375" style="110" customWidth="1"/>
    <col min="5379" max="5388" width="9.7109375" style="110" customWidth="1"/>
    <col min="5389" max="5632" width="9.140625" style="110"/>
    <col min="5633" max="5633" width="5.7109375" style="110" customWidth="1"/>
    <col min="5634" max="5634" width="7.7109375" style="110" customWidth="1"/>
    <col min="5635" max="5644" width="9.7109375" style="110" customWidth="1"/>
    <col min="5645" max="5888" width="9.140625" style="110"/>
    <col min="5889" max="5889" width="5.7109375" style="110" customWidth="1"/>
    <col min="5890" max="5890" width="7.7109375" style="110" customWidth="1"/>
    <col min="5891" max="5900" width="9.7109375" style="110" customWidth="1"/>
    <col min="5901" max="6144" width="9.140625" style="110"/>
    <col min="6145" max="6145" width="5.7109375" style="110" customWidth="1"/>
    <col min="6146" max="6146" width="7.7109375" style="110" customWidth="1"/>
    <col min="6147" max="6156" width="9.7109375" style="110" customWidth="1"/>
    <col min="6157" max="6400" width="9.140625" style="110"/>
    <col min="6401" max="6401" width="5.7109375" style="110" customWidth="1"/>
    <col min="6402" max="6402" width="7.7109375" style="110" customWidth="1"/>
    <col min="6403" max="6412" width="9.7109375" style="110" customWidth="1"/>
    <col min="6413" max="6656" width="9.140625" style="110"/>
    <col min="6657" max="6657" width="5.7109375" style="110" customWidth="1"/>
    <col min="6658" max="6658" width="7.7109375" style="110" customWidth="1"/>
    <col min="6659" max="6668" width="9.7109375" style="110" customWidth="1"/>
    <col min="6669" max="6912" width="9.140625" style="110"/>
    <col min="6913" max="6913" width="5.7109375" style="110" customWidth="1"/>
    <col min="6914" max="6914" width="7.7109375" style="110" customWidth="1"/>
    <col min="6915" max="6924" width="9.7109375" style="110" customWidth="1"/>
    <col min="6925" max="7168" width="9.140625" style="110"/>
    <col min="7169" max="7169" width="5.7109375" style="110" customWidth="1"/>
    <col min="7170" max="7170" width="7.7109375" style="110" customWidth="1"/>
    <col min="7171" max="7180" width="9.7109375" style="110" customWidth="1"/>
    <col min="7181" max="7424" width="9.140625" style="110"/>
    <col min="7425" max="7425" width="5.7109375" style="110" customWidth="1"/>
    <col min="7426" max="7426" width="7.7109375" style="110" customWidth="1"/>
    <col min="7427" max="7436" width="9.7109375" style="110" customWidth="1"/>
    <col min="7437" max="7680" width="9.140625" style="110"/>
    <col min="7681" max="7681" width="5.7109375" style="110" customWidth="1"/>
    <col min="7682" max="7682" width="7.7109375" style="110" customWidth="1"/>
    <col min="7683" max="7692" width="9.7109375" style="110" customWidth="1"/>
    <col min="7693" max="7936" width="9.140625" style="110"/>
    <col min="7937" max="7937" width="5.7109375" style="110" customWidth="1"/>
    <col min="7938" max="7938" width="7.7109375" style="110" customWidth="1"/>
    <col min="7939" max="7948" width="9.7109375" style="110" customWidth="1"/>
    <col min="7949" max="8192" width="9.140625" style="110"/>
    <col min="8193" max="8193" width="5.7109375" style="110" customWidth="1"/>
    <col min="8194" max="8194" width="7.7109375" style="110" customWidth="1"/>
    <col min="8195" max="8204" width="9.7109375" style="110" customWidth="1"/>
    <col min="8205" max="8448" width="9.140625" style="110"/>
    <col min="8449" max="8449" width="5.7109375" style="110" customWidth="1"/>
    <col min="8450" max="8450" width="7.7109375" style="110" customWidth="1"/>
    <col min="8451" max="8460" width="9.7109375" style="110" customWidth="1"/>
    <col min="8461" max="8704" width="9.140625" style="110"/>
    <col min="8705" max="8705" width="5.7109375" style="110" customWidth="1"/>
    <col min="8706" max="8706" width="7.7109375" style="110" customWidth="1"/>
    <col min="8707" max="8716" width="9.7109375" style="110" customWidth="1"/>
    <col min="8717" max="8960" width="9.140625" style="110"/>
    <col min="8961" max="8961" width="5.7109375" style="110" customWidth="1"/>
    <col min="8962" max="8962" width="7.7109375" style="110" customWidth="1"/>
    <col min="8963" max="8972" width="9.7109375" style="110" customWidth="1"/>
    <col min="8973" max="9216" width="9.140625" style="110"/>
    <col min="9217" max="9217" width="5.7109375" style="110" customWidth="1"/>
    <col min="9218" max="9218" width="7.7109375" style="110" customWidth="1"/>
    <col min="9219" max="9228" width="9.7109375" style="110" customWidth="1"/>
    <col min="9229" max="9472" width="9.140625" style="110"/>
    <col min="9473" max="9473" width="5.7109375" style="110" customWidth="1"/>
    <col min="9474" max="9474" width="7.7109375" style="110" customWidth="1"/>
    <col min="9475" max="9484" width="9.7109375" style="110" customWidth="1"/>
    <col min="9485" max="9728" width="9.140625" style="110"/>
    <col min="9729" max="9729" width="5.7109375" style="110" customWidth="1"/>
    <col min="9730" max="9730" width="7.7109375" style="110" customWidth="1"/>
    <col min="9731" max="9740" width="9.7109375" style="110" customWidth="1"/>
    <col min="9741" max="9984" width="9.140625" style="110"/>
    <col min="9985" max="9985" width="5.7109375" style="110" customWidth="1"/>
    <col min="9986" max="9986" width="7.7109375" style="110" customWidth="1"/>
    <col min="9987" max="9996" width="9.7109375" style="110" customWidth="1"/>
    <col min="9997" max="10240" width="9.140625" style="110"/>
    <col min="10241" max="10241" width="5.7109375" style="110" customWidth="1"/>
    <col min="10242" max="10242" width="7.7109375" style="110" customWidth="1"/>
    <col min="10243" max="10252" width="9.7109375" style="110" customWidth="1"/>
    <col min="10253" max="10496" width="9.140625" style="110"/>
    <col min="10497" max="10497" width="5.7109375" style="110" customWidth="1"/>
    <col min="10498" max="10498" width="7.7109375" style="110" customWidth="1"/>
    <col min="10499" max="10508" width="9.7109375" style="110" customWidth="1"/>
    <col min="10509" max="10752" width="9.140625" style="110"/>
    <col min="10753" max="10753" width="5.7109375" style="110" customWidth="1"/>
    <col min="10754" max="10754" width="7.7109375" style="110" customWidth="1"/>
    <col min="10755" max="10764" width="9.7109375" style="110" customWidth="1"/>
    <col min="10765" max="11008" width="9.140625" style="110"/>
    <col min="11009" max="11009" width="5.7109375" style="110" customWidth="1"/>
    <col min="11010" max="11010" width="7.7109375" style="110" customWidth="1"/>
    <col min="11011" max="11020" width="9.7109375" style="110" customWidth="1"/>
    <col min="11021" max="11264" width="9.140625" style="110"/>
    <col min="11265" max="11265" width="5.7109375" style="110" customWidth="1"/>
    <col min="11266" max="11266" width="7.7109375" style="110" customWidth="1"/>
    <col min="11267" max="11276" width="9.7109375" style="110" customWidth="1"/>
    <col min="11277" max="11520" width="9.140625" style="110"/>
    <col min="11521" max="11521" width="5.7109375" style="110" customWidth="1"/>
    <col min="11522" max="11522" width="7.7109375" style="110" customWidth="1"/>
    <col min="11523" max="11532" width="9.7109375" style="110" customWidth="1"/>
    <col min="11533" max="11776" width="9.140625" style="110"/>
    <col min="11777" max="11777" width="5.7109375" style="110" customWidth="1"/>
    <col min="11778" max="11778" width="7.7109375" style="110" customWidth="1"/>
    <col min="11779" max="11788" width="9.7109375" style="110" customWidth="1"/>
    <col min="11789" max="12032" width="9.140625" style="110"/>
    <col min="12033" max="12033" width="5.7109375" style="110" customWidth="1"/>
    <col min="12034" max="12034" width="7.7109375" style="110" customWidth="1"/>
    <col min="12035" max="12044" width="9.7109375" style="110" customWidth="1"/>
    <col min="12045" max="12288" width="9.140625" style="110"/>
    <col min="12289" max="12289" width="5.7109375" style="110" customWidth="1"/>
    <col min="12290" max="12290" width="7.7109375" style="110" customWidth="1"/>
    <col min="12291" max="12300" width="9.7109375" style="110" customWidth="1"/>
    <col min="12301" max="12544" width="9.140625" style="110"/>
    <col min="12545" max="12545" width="5.7109375" style="110" customWidth="1"/>
    <col min="12546" max="12546" width="7.7109375" style="110" customWidth="1"/>
    <col min="12547" max="12556" width="9.7109375" style="110" customWidth="1"/>
    <col min="12557" max="12800" width="9.140625" style="110"/>
    <col min="12801" max="12801" width="5.7109375" style="110" customWidth="1"/>
    <col min="12802" max="12802" width="7.7109375" style="110" customWidth="1"/>
    <col min="12803" max="12812" width="9.7109375" style="110" customWidth="1"/>
    <col min="12813" max="13056" width="9.140625" style="110"/>
    <col min="13057" max="13057" width="5.7109375" style="110" customWidth="1"/>
    <col min="13058" max="13058" width="7.7109375" style="110" customWidth="1"/>
    <col min="13059" max="13068" width="9.7109375" style="110" customWidth="1"/>
    <col min="13069" max="13312" width="9.140625" style="110"/>
    <col min="13313" max="13313" width="5.7109375" style="110" customWidth="1"/>
    <col min="13314" max="13314" width="7.7109375" style="110" customWidth="1"/>
    <col min="13315" max="13324" width="9.7109375" style="110" customWidth="1"/>
    <col min="13325" max="13568" width="9.140625" style="110"/>
    <col min="13569" max="13569" width="5.7109375" style="110" customWidth="1"/>
    <col min="13570" max="13570" width="7.7109375" style="110" customWidth="1"/>
    <col min="13571" max="13580" width="9.7109375" style="110" customWidth="1"/>
    <col min="13581" max="13824" width="9.140625" style="110"/>
    <col min="13825" max="13825" width="5.7109375" style="110" customWidth="1"/>
    <col min="13826" max="13826" width="7.7109375" style="110" customWidth="1"/>
    <col min="13827" max="13836" width="9.7109375" style="110" customWidth="1"/>
    <col min="13837" max="14080" width="9.140625" style="110"/>
    <col min="14081" max="14081" width="5.7109375" style="110" customWidth="1"/>
    <col min="14082" max="14082" width="7.7109375" style="110" customWidth="1"/>
    <col min="14083" max="14092" width="9.7109375" style="110" customWidth="1"/>
    <col min="14093" max="14336" width="9.140625" style="110"/>
    <col min="14337" max="14337" width="5.7109375" style="110" customWidth="1"/>
    <col min="14338" max="14338" width="7.7109375" style="110" customWidth="1"/>
    <col min="14339" max="14348" width="9.7109375" style="110" customWidth="1"/>
    <col min="14349" max="14592" width="9.140625" style="110"/>
    <col min="14593" max="14593" width="5.7109375" style="110" customWidth="1"/>
    <col min="14594" max="14594" width="7.7109375" style="110" customWidth="1"/>
    <col min="14595" max="14604" width="9.7109375" style="110" customWidth="1"/>
    <col min="14605" max="14848" width="9.140625" style="110"/>
    <col min="14849" max="14849" width="5.7109375" style="110" customWidth="1"/>
    <col min="14850" max="14850" width="7.7109375" style="110" customWidth="1"/>
    <col min="14851" max="14860" width="9.7109375" style="110" customWidth="1"/>
    <col min="14861" max="15104" width="9.140625" style="110"/>
    <col min="15105" max="15105" width="5.7109375" style="110" customWidth="1"/>
    <col min="15106" max="15106" width="7.7109375" style="110" customWidth="1"/>
    <col min="15107" max="15116" width="9.7109375" style="110" customWidth="1"/>
    <col min="15117" max="15360" width="9.140625" style="110"/>
    <col min="15361" max="15361" width="5.7109375" style="110" customWidth="1"/>
    <col min="15362" max="15362" width="7.7109375" style="110" customWidth="1"/>
    <col min="15363" max="15372" width="9.7109375" style="110" customWidth="1"/>
    <col min="15373" max="15616" width="9.140625" style="110"/>
    <col min="15617" max="15617" width="5.7109375" style="110" customWidth="1"/>
    <col min="15618" max="15618" width="7.7109375" style="110" customWidth="1"/>
    <col min="15619" max="15628" width="9.7109375" style="110" customWidth="1"/>
    <col min="15629" max="15872" width="9.140625" style="110"/>
    <col min="15873" max="15873" width="5.7109375" style="110" customWidth="1"/>
    <col min="15874" max="15874" width="7.7109375" style="110" customWidth="1"/>
    <col min="15875" max="15884" width="9.7109375" style="110" customWidth="1"/>
    <col min="15885" max="16128" width="9.140625" style="110"/>
    <col min="16129" max="16129" width="5.7109375" style="110" customWidth="1"/>
    <col min="16130" max="16130" width="7.7109375" style="110" customWidth="1"/>
    <col min="16131" max="16140" width="9.7109375" style="110" customWidth="1"/>
    <col min="16141" max="16384" width="9.140625" style="110"/>
  </cols>
  <sheetData>
    <row r="1" spans="2:14" s="109" customFormat="1" ht="12" customHeight="1">
      <c r="B1" s="108" t="s">
        <v>245</v>
      </c>
      <c r="E1" s="110"/>
      <c r="G1" s="111"/>
      <c r="J1" s="110"/>
      <c r="K1" s="112"/>
      <c r="L1" s="113" t="s">
        <v>245</v>
      </c>
      <c r="N1" s="694" t="s">
        <v>802</v>
      </c>
    </row>
    <row r="2" spans="2:14" s="109" customFormat="1" ht="21" customHeight="1">
      <c r="B2" s="114" t="s">
        <v>800</v>
      </c>
      <c r="C2" s="114"/>
      <c r="D2" s="114"/>
      <c r="E2" s="114"/>
      <c r="F2" s="114"/>
      <c r="G2" s="114"/>
      <c r="H2" s="114"/>
      <c r="I2" s="114"/>
      <c r="J2" s="115"/>
      <c r="K2" s="116"/>
      <c r="L2" s="116"/>
    </row>
    <row r="3" spans="2:14" s="109" customFormat="1" ht="23.1" customHeight="1">
      <c r="B3" s="117" t="s">
        <v>295</v>
      </c>
      <c r="C3" s="114"/>
      <c r="D3" s="114"/>
      <c r="E3" s="114"/>
      <c r="F3" s="114"/>
      <c r="G3" s="114"/>
      <c r="H3" s="114"/>
      <c r="I3" s="114"/>
      <c r="J3" s="115"/>
      <c r="K3" s="116"/>
      <c r="L3" s="116"/>
    </row>
    <row r="4" spans="2:14" s="109" customFormat="1" ht="11.25" customHeight="1">
      <c r="B4" s="121" t="s">
        <v>246</v>
      </c>
      <c r="C4" s="122"/>
      <c r="D4" s="122"/>
      <c r="E4" s="122"/>
      <c r="F4" s="122"/>
      <c r="G4" s="122"/>
      <c r="H4" s="122"/>
      <c r="I4" s="122"/>
      <c r="J4" s="115"/>
      <c r="K4" s="116"/>
      <c r="L4" s="116"/>
    </row>
    <row r="5" spans="2:14" s="109" customFormat="1" ht="11.25" customHeight="1">
      <c r="B5" s="121" t="s">
        <v>267</v>
      </c>
      <c r="C5" s="121"/>
      <c r="D5" s="122"/>
      <c r="E5" s="122"/>
      <c r="F5" s="122"/>
      <c r="G5" s="122"/>
      <c r="H5" s="122"/>
      <c r="I5" s="122"/>
      <c r="J5" s="122"/>
      <c r="K5" s="116"/>
      <c r="L5" s="116"/>
    </row>
    <row r="6" spans="2:14" s="123" customFormat="1" ht="5.0999999999999996" customHeight="1"/>
    <row r="7" spans="2:14" s="127" customFormat="1" ht="15.75">
      <c r="B7" s="161" t="s">
        <v>247</v>
      </c>
      <c r="C7" s="125"/>
      <c r="D7" s="125"/>
      <c r="E7" s="125"/>
      <c r="F7" s="125"/>
      <c r="G7" s="125"/>
      <c r="H7" s="125"/>
      <c r="I7" s="125"/>
      <c r="J7" s="126" t="s">
        <v>248</v>
      </c>
      <c r="K7" s="126" t="s">
        <v>249</v>
      </c>
      <c r="L7" s="126" t="s">
        <v>250</v>
      </c>
    </row>
    <row r="8" spans="2:14" s="127" customFormat="1">
      <c r="B8" s="128" t="s">
        <v>251</v>
      </c>
      <c r="C8" s="129" t="s">
        <v>285</v>
      </c>
      <c r="D8" s="129" t="s">
        <v>286</v>
      </c>
      <c r="E8" s="129" t="s">
        <v>287</v>
      </c>
      <c r="F8" s="129" t="s">
        <v>288</v>
      </c>
      <c r="G8" s="129" t="s">
        <v>289</v>
      </c>
      <c r="H8" s="129" t="s">
        <v>290</v>
      </c>
      <c r="I8" s="129" t="s">
        <v>291</v>
      </c>
      <c r="J8" s="130" t="s">
        <v>292</v>
      </c>
      <c r="K8" s="131" t="s">
        <v>293</v>
      </c>
      <c r="L8" s="131" t="s">
        <v>294</v>
      </c>
    </row>
    <row r="9" spans="2:14" s="138" customFormat="1">
      <c r="B9" s="168" t="s">
        <v>262</v>
      </c>
      <c r="C9" s="133">
        <v>8.1324062731999991</v>
      </c>
      <c r="D9" s="134">
        <v>8.1365144712499973</v>
      </c>
      <c r="E9" s="133">
        <v>8.1365144712499973</v>
      </c>
      <c r="F9" s="134">
        <v>8.1365144712499973</v>
      </c>
      <c r="G9" s="133">
        <v>8.1365144712499973</v>
      </c>
      <c r="H9" s="134">
        <v>8.4218060024999986</v>
      </c>
      <c r="I9" s="133">
        <v>16.158912329999996</v>
      </c>
      <c r="J9" s="135">
        <v>16.170323991249997</v>
      </c>
      <c r="K9" s="136">
        <v>16.170323991249997</v>
      </c>
      <c r="L9" s="137">
        <v>16.170323991249997</v>
      </c>
    </row>
    <row r="10" spans="2:14">
      <c r="B10" s="169">
        <v>1</v>
      </c>
      <c r="C10" s="136">
        <v>8.1479261324999985</v>
      </c>
      <c r="D10" s="139">
        <v>8.1479261324999985</v>
      </c>
      <c r="E10" s="136">
        <v>8.1479261324999985</v>
      </c>
      <c r="F10" s="139">
        <v>8.1479261324999985</v>
      </c>
      <c r="G10" s="136">
        <v>8.1479261324999985</v>
      </c>
      <c r="H10" s="139">
        <v>8.4382387946999984</v>
      </c>
      <c r="I10" s="136">
        <v>16.170323991249997</v>
      </c>
      <c r="J10" s="135">
        <v>16.181735652499999</v>
      </c>
      <c r="K10" s="136">
        <v>16.181735652499999</v>
      </c>
      <c r="L10" s="137">
        <v>16.181735652499999</v>
      </c>
    </row>
    <row r="11" spans="2:14">
      <c r="B11" s="170">
        <v>2</v>
      </c>
      <c r="C11" s="141">
        <v>8.159337793749998</v>
      </c>
      <c r="D11" s="139">
        <v>8.159337793749998</v>
      </c>
      <c r="E11" s="141">
        <v>8.159337793749998</v>
      </c>
      <c r="F11" s="139">
        <v>8.159337793749998</v>
      </c>
      <c r="G11" s="141">
        <v>8.9248320303999993</v>
      </c>
      <c r="H11" s="139">
        <v>9.7437328417</v>
      </c>
      <c r="I11" s="141">
        <v>16.181735652499999</v>
      </c>
      <c r="J11" s="142">
        <v>16.193147313749996</v>
      </c>
      <c r="K11" s="141">
        <v>16.193147313749996</v>
      </c>
      <c r="L11" s="143">
        <v>16.193147313749996</v>
      </c>
    </row>
    <row r="12" spans="2:14">
      <c r="B12" s="170">
        <v>3</v>
      </c>
      <c r="C12" s="141">
        <v>8.1707494549999993</v>
      </c>
      <c r="D12" s="139">
        <v>8.1707494549999993</v>
      </c>
      <c r="E12" s="141">
        <v>8.1707494549999993</v>
      </c>
      <c r="F12" s="139">
        <v>8.1707494549999993</v>
      </c>
      <c r="G12" s="141">
        <v>10.277798588199998</v>
      </c>
      <c r="H12" s="139">
        <v>11.144171910299999</v>
      </c>
      <c r="I12" s="141">
        <v>16.193147313749996</v>
      </c>
      <c r="J12" s="142">
        <v>16.199994310499999</v>
      </c>
      <c r="K12" s="141">
        <v>16.199994310499999</v>
      </c>
      <c r="L12" s="143">
        <v>16.199994310499999</v>
      </c>
    </row>
    <row r="13" spans="2:14">
      <c r="B13" s="170">
        <v>4</v>
      </c>
      <c r="C13" s="141">
        <v>8.1821611162499988</v>
      </c>
      <c r="D13" s="139">
        <v>8.1821611162499988</v>
      </c>
      <c r="E13" s="141">
        <v>8.1821611162499988</v>
      </c>
      <c r="F13" s="139">
        <v>8.8417551364999998</v>
      </c>
      <c r="G13" s="141">
        <v>11.844391444599998</v>
      </c>
      <c r="H13" s="139">
        <v>12.734501022099998</v>
      </c>
      <c r="I13" s="141">
        <v>16.204558974999998</v>
      </c>
      <c r="J13" s="142">
        <v>17.707246528399999</v>
      </c>
      <c r="K13" s="141">
        <v>17.707246528399999</v>
      </c>
      <c r="L13" s="143">
        <v>17.707246528399999</v>
      </c>
    </row>
    <row r="14" spans="2:14">
      <c r="B14" s="171">
        <v>5</v>
      </c>
      <c r="C14" s="141">
        <v>8.1935727774999965</v>
      </c>
      <c r="D14" s="139">
        <v>8.1935727774999965</v>
      </c>
      <c r="E14" s="141">
        <v>8.1935727774999965</v>
      </c>
      <c r="F14" s="139">
        <v>9.814941607899998</v>
      </c>
      <c r="G14" s="141">
        <v>13.221094257799997</v>
      </c>
      <c r="H14" s="139">
        <v>14.075599452199999</v>
      </c>
      <c r="I14" s="141">
        <v>16.215970636249995</v>
      </c>
      <c r="J14" s="145">
        <v>19.190762490899996</v>
      </c>
      <c r="K14" s="146">
        <v>19.190762490899996</v>
      </c>
      <c r="L14" s="147">
        <v>19.190762490899996</v>
      </c>
    </row>
    <row r="15" spans="2:14">
      <c r="B15" s="170">
        <v>6</v>
      </c>
      <c r="C15" s="136">
        <v>8.2049844387499977</v>
      </c>
      <c r="D15" s="148">
        <v>8.2049844387499977</v>
      </c>
      <c r="E15" s="136">
        <v>8.2049844387499977</v>
      </c>
      <c r="F15" s="148">
        <v>10.705051185399999</v>
      </c>
      <c r="G15" s="136">
        <v>14.716478347999997</v>
      </c>
      <c r="H15" s="148">
        <v>15.760873585599997</v>
      </c>
      <c r="I15" s="136">
        <v>16.556038141499997</v>
      </c>
      <c r="J15" s="142">
        <v>20.365707133199994</v>
      </c>
      <c r="K15" s="141">
        <v>20.365707133199994</v>
      </c>
      <c r="L15" s="143">
        <v>20.365707133199994</v>
      </c>
    </row>
    <row r="16" spans="2:14">
      <c r="B16" s="170">
        <v>7</v>
      </c>
      <c r="C16" s="141">
        <v>8.216396099999999</v>
      </c>
      <c r="D16" s="139">
        <v>8.216396099999999</v>
      </c>
      <c r="E16" s="141">
        <v>8.675601348699999</v>
      </c>
      <c r="F16" s="139">
        <v>11.749446422999998</v>
      </c>
      <c r="G16" s="141">
        <v>16.556038141499997</v>
      </c>
      <c r="H16" s="139">
        <v>17.647905889899999</v>
      </c>
      <c r="I16" s="141">
        <v>18.181971636399997</v>
      </c>
      <c r="J16" s="142">
        <v>21.267684838399997</v>
      </c>
      <c r="K16" s="141">
        <v>21.267684838399997</v>
      </c>
      <c r="L16" s="143">
        <v>21.267684838399997</v>
      </c>
    </row>
    <row r="17" spans="2:12">
      <c r="B17" s="170">
        <v>8</v>
      </c>
      <c r="C17" s="141">
        <v>8.2278077612499985</v>
      </c>
      <c r="D17" s="139">
        <v>8.2278077612499985</v>
      </c>
      <c r="E17" s="141">
        <v>9.2690077337000005</v>
      </c>
      <c r="F17" s="139">
        <v>12.758237277499997</v>
      </c>
      <c r="G17" s="141">
        <v>18.265048530299996</v>
      </c>
      <c r="H17" s="139">
        <v>19.475597555699999</v>
      </c>
      <c r="I17" s="141">
        <v>20.021531429899998</v>
      </c>
      <c r="J17" s="142">
        <v>22.3595525868</v>
      </c>
      <c r="K17" s="141">
        <v>22.3595525868</v>
      </c>
      <c r="L17" s="143">
        <v>22.3595525868</v>
      </c>
    </row>
    <row r="18" spans="2:12">
      <c r="B18" s="170">
        <v>9</v>
      </c>
      <c r="C18" s="141">
        <v>8.2392194224999979</v>
      </c>
      <c r="D18" s="139">
        <v>8.2392194224999979</v>
      </c>
      <c r="E18" s="141">
        <v>10.004831651099998</v>
      </c>
      <c r="F18" s="139">
        <v>13.695819365799997</v>
      </c>
      <c r="G18" s="141">
        <v>19.914718280599999</v>
      </c>
      <c r="H18" s="139">
        <v>21.2914210938</v>
      </c>
      <c r="I18" s="141">
        <v>21.991640628099997</v>
      </c>
      <c r="J18" s="142">
        <v>23.9617498263</v>
      </c>
      <c r="K18" s="141">
        <v>23.9617498263</v>
      </c>
      <c r="L18" s="143">
        <v>23.9617498263</v>
      </c>
    </row>
    <row r="19" spans="2:12">
      <c r="B19" s="170">
        <v>10</v>
      </c>
      <c r="C19" s="146">
        <v>8.2506310837499992</v>
      </c>
      <c r="D19" s="149">
        <v>8.6162607101999971</v>
      </c>
      <c r="E19" s="146">
        <v>10.752523696199999</v>
      </c>
      <c r="F19" s="149">
        <v>14.633401454099996</v>
      </c>
      <c r="G19" s="146">
        <v>21.243948582999995</v>
      </c>
      <c r="H19" s="149">
        <v>23.024167737999992</v>
      </c>
      <c r="I19" s="146">
        <v>23.795596038499998</v>
      </c>
      <c r="J19" s="142">
        <v>25.919990896799995</v>
      </c>
      <c r="K19" s="141">
        <v>25.919990896799995</v>
      </c>
      <c r="L19" s="143">
        <v>25.919990896799995</v>
      </c>
    </row>
    <row r="20" spans="2:12">
      <c r="B20" s="169">
        <v>11</v>
      </c>
      <c r="C20" s="136">
        <v>8.2620427449999987</v>
      </c>
      <c r="D20" s="139">
        <v>9.0909858181999983</v>
      </c>
      <c r="E20" s="141">
        <v>11.298457570399998</v>
      </c>
      <c r="F20" s="139">
        <v>15.630324180899997</v>
      </c>
      <c r="G20" s="141">
        <v>22.941090844099993</v>
      </c>
      <c r="H20" s="139">
        <v>24.6263649775</v>
      </c>
      <c r="I20" s="141">
        <v>25.647023959699997</v>
      </c>
      <c r="J20" s="135">
        <v>27.439111242399999</v>
      </c>
      <c r="K20" s="136">
        <v>27.439111242399999</v>
      </c>
      <c r="L20" s="137">
        <v>27.439111242399999</v>
      </c>
    </row>
    <row r="21" spans="2:12">
      <c r="B21" s="170">
        <v>12</v>
      </c>
      <c r="C21" s="141">
        <v>8.2734544062499982</v>
      </c>
      <c r="D21" s="139">
        <v>9.6013153092999968</v>
      </c>
      <c r="E21" s="141">
        <v>11.903732083099998</v>
      </c>
      <c r="F21" s="139">
        <v>16.508565630699994</v>
      </c>
      <c r="G21" s="141">
        <v>24.661969360599993</v>
      </c>
      <c r="H21" s="139">
        <v>26.252298472399996</v>
      </c>
      <c r="I21" s="141">
        <v>27.166144305299994</v>
      </c>
      <c r="J21" s="142">
        <v>28.459770224599993</v>
      </c>
      <c r="K21" s="141">
        <v>28.459770224599993</v>
      </c>
      <c r="L21" s="143">
        <v>28.459770224599993</v>
      </c>
    </row>
    <row r="22" spans="2:12">
      <c r="B22" s="170">
        <v>13</v>
      </c>
      <c r="C22" s="141">
        <v>8.6162607101999971</v>
      </c>
      <c r="D22" s="139">
        <v>10.099776672699999</v>
      </c>
      <c r="E22" s="141">
        <v>12.342852807999998</v>
      </c>
      <c r="F22" s="139">
        <v>17.529224612899995</v>
      </c>
      <c r="G22" s="141">
        <v>26.252298472399996</v>
      </c>
      <c r="H22" s="139">
        <v>27.522188136299999</v>
      </c>
      <c r="I22" s="141">
        <v>28.720869033999993</v>
      </c>
      <c r="J22" s="142">
        <v>29.421088568299997</v>
      </c>
      <c r="K22" s="141">
        <v>29.421088568299997</v>
      </c>
      <c r="L22" s="143">
        <v>29.421088568299997</v>
      </c>
    </row>
    <row r="23" spans="2:12">
      <c r="B23" s="170">
        <v>14</v>
      </c>
      <c r="C23" s="141">
        <v>9.0435133073999996</v>
      </c>
      <c r="D23" s="139">
        <v>10.621974291499997</v>
      </c>
      <c r="E23" s="141">
        <v>13.114281108499998</v>
      </c>
      <c r="F23" s="139">
        <v>18.549883595099999</v>
      </c>
      <c r="G23" s="141">
        <v>27.522188136299999</v>
      </c>
      <c r="H23" s="139">
        <v>28.958231587999993</v>
      </c>
      <c r="I23" s="141">
        <v>30.061967464099993</v>
      </c>
      <c r="J23" s="142">
        <v>30.572296955199999</v>
      </c>
      <c r="K23" s="141">
        <v>30.572296955199999</v>
      </c>
      <c r="L23" s="143">
        <v>30.572296955199999</v>
      </c>
    </row>
    <row r="24" spans="2:12">
      <c r="B24" s="171">
        <v>15</v>
      </c>
      <c r="C24" s="141">
        <v>9.3639527552999997</v>
      </c>
      <c r="D24" s="139">
        <v>10.906809356299997</v>
      </c>
      <c r="E24" s="141">
        <v>13.802632515099999</v>
      </c>
      <c r="F24" s="139">
        <v>19.226366873999996</v>
      </c>
      <c r="G24" s="141">
        <v>28.958231587999993</v>
      </c>
      <c r="H24" s="139">
        <v>30.239989379599994</v>
      </c>
      <c r="I24" s="141">
        <v>31.414934021899995</v>
      </c>
      <c r="J24" s="145">
        <v>31.92526351299999</v>
      </c>
      <c r="K24" s="146">
        <v>31.92526351299999</v>
      </c>
      <c r="L24" s="147">
        <v>31.92526351299999</v>
      </c>
    </row>
    <row r="25" spans="2:12">
      <c r="B25" s="170">
        <v>16</v>
      </c>
      <c r="C25" s="136">
        <v>9.6013153092999968</v>
      </c>
      <c r="D25" s="148">
        <v>11.262853187299999</v>
      </c>
      <c r="E25" s="136">
        <v>14.360434516999996</v>
      </c>
      <c r="F25" s="148">
        <v>19.86724576979999</v>
      </c>
      <c r="G25" s="136">
        <v>30.239989379599994</v>
      </c>
      <c r="H25" s="148">
        <v>31.794714108299992</v>
      </c>
      <c r="I25" s="136">
        <v>32.779768707399995</v>
      </c>
      <c r="J25" s="142">
        <v>33.278230070799992</v>
      </c>
      <c r="K25" s="141">
        <v>33.278230070799992</v>
      </c>
      <c r="L25" s="143">
        <v>33.278230070799992</v>
      </c>
    </row>
    <row r="26" spans="2:12">
      <c r="B26" s="170">
        <v>17</v>
      </c>
      <c r="C26" s="141">
        <v>9.9217547571999969</v>
      </c>
      <c r="D26" s="139">
        <v>11.583292635199996</v>
      </c>
      <c r="E26" s="141">
        <v>14.965709029699996</v>
      </c>
      <c r="F26" s="139">
        <v>20.816695985799996</v>
      </c>
      <c r="G26" s="141">
        <v>31.616692192799995</v>
      </c>
      <c r="H26" s="139">
        <v>33.479988241699999</v>
      </c>
      <c r="I26" s="141">
        <v>34.298889052999996</v>
      </c>
      <c r="J26" s="142">
        <v>34.880427310299993</v>
      </c>
      <c r="K26" s="141">
        <v>34.880427310299993</v>
      </c>
      <c r="L26" s="143">
        <v>34.880427310299993</v>
      </c>
    </row>
    <row r="27" spans="2:12">
      <c r="B27" s="170">
        <v>18</v>
      </c>
      <c r="C27" s="141">
        <v>10.242194205099999</v>
      </c>
      <c r="D27" s="139">
        <v>11.974940849299998</v>
      </c>
      <c r="E27" s="141">
        <v>15.559115414699997</v>
      </c>
      <c r="F27" s="139">
        <v>21.564388030899998</v>
      </c>
      <c r="G27" s="141">
        <v>33.385043220099995</v>
      </c>
      <c r="H27" s="139">
        <v>34.951636076499994</v>
      </c>
      <c r="I27" s="141">
        <v>36.328338889699992</v>
      </c>
      <c r="J27" s="142">
        <v>36.874272763900002</v>
      </c>
      <c r="K27" s="141">
        <v>36.874272763900002</v>
      </c>
      <c r="L27" s="143">
        <v>36.874272763900002</v>
      </c>
    </row>
    <row r="28" spans="2:12">
      <c r="B28" s="170">
        <v>19</v>
      </c>
      <c r="C28" s="141">
        <v>10.621974291499997</v>
      </c>
      <c r="D28" s="139">
        <v>12.319116552599999</v>
      </c>
      <c r="E28" s="141">
        <v>16.010104267299997</v>
      </c>
      <c r="F28" s="139">
        <v>22.418893225299996</v>
      </c>
      <c r="G28" s="141">
        <v>34.619328500899996</v>
      </c>
      <c r="H28" s="139">
        <v>36.803063997700001</v>
      </c>
      <c r="I28" s="141">
        <v>38.001744895399987</v>
      </c>
      <c r="J28" s="142">
        <v>38.618887535799992</v>
      </c>
      <c r="K28" s="141">
        <v>38.618887535799992</v>
      </c>
      <c r="L28" s="143">
        <v>38.618887535799992</v>
      </c>
    </row>
    <row r="29" spans="2:12">
      <c r="B29" s="170">
        <v>20</v>
      </c>
      <c r="C29" s="146">
        <v>11.001754377899999</v>
      </c>
      <c r="D29" s="149">
        <v>12.853182299099998</v>
      </c>
      <c r="E29" s="146">
        <v>16.615378779999997</v>
      </c>
      <c r="F29" s="149">
        <v>23.487024718299992</v>
      </c>
      <c r="G29" s="146">
        <v>35.853613781699998</v>
      </c>
      <c r="H29" s="149">
        <v>38.345920598699998</v>
      </c>
      <c r="I29" s="146">
        <v>39.330975197799994</v>
      </c>
      <c r="J29" s="142">
        <v>39.948117838199998</v>
      </c>
      <c r="K29" s="141">
        <v>39.948117838199998</v>
      </c>
      <c r="L29" s="143">
        <v>39.948117838199998</v>
      </c>
    </row>
    <row r="30" spans="2:12">
      <c r="B30" s="169">
        <v>21</v>
      </c>
      <c r="C30" s="141">
        <v>11.523951996700001</v>
      </c>
      <c r="D30" s="139">
        <v>13.351643662499999</v>
      </c>
      <c r="E30" s="141">
        <v>17.244389548099996</v>
      </c>
      <c r="F30" s="139">
        <v>24.246584891099992</v>
      </c>
      <c r="G30" s="141">
        <v>37.159107828699987</v>
      </c>
      <c r="H30" s="139">
        <v>39.663282773399999</v>
      </c>
      <c r="I30" s="141">
        <v>41.146798735899992</v>
      </c>
      <c r="J30" s="135">
        <v>41.775809503999994</v>
      </c>
      <c r="K30" s="136">
        <v>41.775809503999994</v>
      </c>
      <c r="L30" s="137">
        <v>41.775809503999994</v>
      </c>
    </row>
    <row r="31" spans="2:12">
      <c r="B31" s="170">
        <v>22</v>
      </c>
      <c r="C31" s="141">
        <v>11.891863955399998</v>
      </c>
      <c r="D31" s="139">
        <v>13.956918175199997</v>
      </c>
      <c r="E31" s="141">
        <v>17.730982783799995</v>
      </c>
      <c r="F31" s="139">
        <v>24.934936297700002</v>
      </c>
      <c r="G31" s="141">
        <v>38.334052470999993</v>
      </c>
      <c r="H31" s="139">
        <v>41.194271246699991</v>
      </c>
      <c r="I31" s="141">
        <v>42.701523464599994</v>
      </c>
      <c r="J31" s="142">
        <v>43.3898748712</v>
      </c>
      <c r="K31" s="141">
        <v>43.3898748712</v>
      </c>
      <c r="L31" s="143">
        <v>43.3898748712</v>
      </c>
    </row>
    <row r="32" spans="2:12">
      <c r="B32" s="170">
        <v>23</v>
      </c>
      <c r="C32" s="141">
        <v>12.188567147899995</v>
      </c>
      <c r="D32" s="139">
        <v>14.289225750799996</v>
      </c>
      <c r="E32" s="141">
        <v>18.359993551900001</v>
      </c>
      <c r="F32" s="139">
        <v>25.647023959699997</v>
      </c>
      <c r="G32" s="141">
        <v>39.663282773399999</v>
      </c>
      <c r="H32" s="139">
        <v>42.535369676799995</v>
      </c>
      <c r="I32" s="141">
        <v>44.303720704099987</v>
      </c>
      <c r="J32" s="142">
        <v>44.980203982999981</v>
      </c>
      <c r="K32" s="141">
        <v>44.980203982999981</v>
      </c>
      <c r="L32" s="143">
        <v>44.980203982999981</v>
      </c>
    </row>
    <row r="33" spans="2:12">
      <c r="B33" s="170">
        <v>24</v>
      </c>
      <c r="C33" s="141">
        <v>12.449665957299999</v>
      </c>
      <c r="D33" s="139">
        <v>14.847027752699997</v>
      </c>
      <c r="E33" s="141">
        <v>18.894059298399995</v>
      </c>
      <c r="F33" s="139">
        <v>26.608342303400001</v>
      </c>
      <c r="G33" s="141">
        <v>41.146798735899992</v>
      </c>
      <c r="H33" s="139">
        <v>44.220643810199988</v>
      </c>
      <c r="I33" s="141">
        <v>45.846577305099991</v>
      </c>
      <c r="J33" s="142">
        <v>46.594269350199987</v>
      </c>
      <c r="K33" s="141">
        <v>46.594269350199987</v>
      </c>
      <c r="L33" s="143">
        <v>46.594269350199987</v>
      </c>
    </row>
    <row r="34" spans="2:12">
      <c r="B34" s="171">
        <v>25</v>
      </c>
      <c r="C34" s="141">
        <v>12.853182299099998</v>
      </c>
      <c r="D34" s="139">
        <v>15.274280349899996</v>
      </c>
      <c r="E34" s="141">
        <v>19.321311895599994</v>
      </c>
      <c r="F34" s="139">
        <v>27.5577925194</v>
      </c>
      <c r="G34" s="141">
        <v>42.487897165999989</v>
      </c>
      <c r="H34" s="139">
        <v>45.810972922000005</v>
      </c>
      <c r="I34" s="141">
        <v>47.436906416899994</v>
      </c>
      <c r="J34" s="145">
        <v>48.196466589699995</v>
      </c>
      <c r="K34" s="146">
        <v>48.196466589699995</v>
      </c>
      <c r="L34" s="147">
        <v>48.196466589699995</v>
      </c>
    </row>
    <row r="35" spans="2:12">
      <c r="B35" s="170">
        <v>26</v>
      </c>
      <c r="C35" s="136">
        <v>13.221094257799997</v>
      </c>
      <c r="D35" s="148">
        <v>15.654060436299996</v>
      </c>
      <c r="E35" s="136">
        <v>20.021531429899998</v>
      </c>
      <c r="F35" s="148">
        <v>28.459770224599993</v>
      </c>
      <c r="G35" s="136">
        <v>43.923940617699991</v>
      </c>
      <c r="H35" s="148">
        <v>47.330093267599992</v>
      </c>
      <c r="I35" s="136">
        <v>48.694927953099999</v>
      </c>
      <c r="J35" s="142">
        <v>49.490092508999986</v>
      </c>
      <c r="K35" s="141">
        <v>49.490092508999986</v>
      </c>
      <c r="L35" s="143">
        <v>49.490092508999986</v>
      </c>
    </row>
    <row r="36" spans="2:12">
      <c r="B36" s="170">
        <v>27</v>
      </c>
      <c r="C36" s="141">
        <v>13.672083110399997</v>
      </c>
      <c r="D36" s="139">
        <v>16.152521799699997</v>
      </c>
      <c r="E36" s="141">
        <v>20.543729048699994</v>
      </c>
      <c r="F36" s="139">
        <v>29.456692951399994</v>
      </c>
      <c r="G36" s="141">
        <v>45.419324707899996</v>
      </c>
      <c r="H36" s="139">
        <v>48.694927953099999</v>
      </c>
      <c r="I36" s="141">
        <v>50.261520809499999</v>
      </c>
      <c r="J36" s="142">
        <v>51.104157876199992</v>
      </c>
      <c r="K36" s="141">
        <v>51.104157876199992</v>
      </c>
      <c r="L36" s="143">
        <v>51.104157876199992</v>
      </c>
    </row>
    <row r="37" spans="2:12">
      <c r="B37" s="170">
        <v>28</v>
      </c>
      <c r="C37" s="141">
        <v>14.075599452199999</v>
      </c>
      <c r="D37" s="139">
        <v>16.734060056999997</v>
      </c>
      <c r="E37" s="141">
        <v>20.959113518199999</v>
      </c>
      <c r="F37" s="139">
        <v>30.168780613399999</v>
      </c>
      <c r="G37" s="141">
        <v>46.570533094799991</v>
      </c>
      <c r="H37" s="139">
        <v>50.166575787899994</v>
      </c>
      <c r="I37" s="141">
        <v>51.495806090299993</v>
      </c>
      <c r="J37" s="142">
        <v>52.706355115699985</v>
      </c>
      <c r="K37" s="141">
        <v>52.706355115699985</v>
      </c>
      <c r="L37" s="143">
        <v>52.706355115699985</v>
      </c>
    </row>
    <row r="38" spans="2:12">
      <c r="B38" s="170">
        <v>29</v>
      </c>
      <c r="C38" s="141">
        <v>14.5028520494</v>
      </c>
      <c r="D38" s="139">
        <v>16.983290738699996</v>
      </c>
      <c r="E38" s="141">
        <v>21.647464924799994</v>
      </c>
      <c r="F38" s="139">
        <v>30.880868275399997</v>
      </c>
      <c r="G38" s="141">
        <v>47.887895269499992</v>
      </c>
      <c r="H38" s="139">
        <v>51.483937962599995</v>
      </c>
      <c r="I38" s="141">
        <v>53.003058308199982</v>
      </c>
      <c r="J38" s="142">
        <v>54.047453545799989</v>
      </c>
      <c r="K38" s="141">
        <v>54.047453545799989</v>
      </c>
      <c r="L38" s="143">
        <v>54.047453545799989</v>
      </c>
    </row>
    <row r="39" spans="2:12">
      <c r="B39" s="170">
        <v>30</v>
      </c>
      <c r="C39" s="146">
        <v>14.752082731099998</v>
      </c>
      <c r="D39" s="149">
        <v>17.446147718999995</v>
      </c>
      <c r="E39" s="146">
        <v>22.383288842199999</v>
      </c>
      <c r="F39" s="149">
        <v>31.854054746799996</v>
      </c>
      <c r="G39" s="146">
        <v>49.134048677999985</v>
      </c>
      <c r="H39" s="149">
        <v>52.860640775799993</v>
      </c>
      <c r="I39" s="146">
        <v>54.37976112139998</v>
      </c>
      <c r="J39" s="142">
        <v>55.732727679199989</v>
      </c>
      <c r="K39" s="141">
        <v>55.732727679199989</v>
      </c>
      <c r="L39" s="143">
        <v>55.732727679199989</v>
      </c>
    </row>
    <row r="40" spans="2:12">
      <c r="B40" s="169">
        <v>31</v>
      </c>
      <c r="C40" s="141">
        <v>15.179335328299997</v>
      </c>
      <c r="D40" s="139">
        <v>18.027685976299995</v>
      </c>
      <c r="E40" s="141">
        <v>22.988563354899995</v>
      </c>
      <c r="F40" s="139">
        <v>32.589878664199993</v>
      </c>
      <c r="G40" s="141">
        <v>50.261520809499999</v>
      </c>
      <c r="H40" s="139">
        <v>54.023717290399993</v>
      </c>
      <c r="I40" s="141">
        <v>55.780200189999988</v>
      </c>
      <c r="J40" s="135">
        <v>57.121298620099992</v>
      </c>
      <c r="K40" s="136">
        <v>57.121298620099992</v>
      </c>
      <c r="L40" s="137">
        <v>57.121298620099992</v>
      </c>
    </row>
    <row r="41" spans="2:12">
      <c r="B41" s="170">
        <v>32</v>
      </c>
      <c r="C41" s="141">
        <v>15.404829754599996</v>
      </c>
      <c r="D41" s="139">
        <v>18.419334190399997</v>
      </c>
      <c r="E41" s="141">
        <v>23.665046633799996</v>
      </c>
      <c r="F41" s="139">
        <v>33.373175092399997</v>
      </c>
      <c r="G41" s="141">
        <v>51.709432388899991</v>
      </c>
      <c r="H41" s="139">
        <v>55.471628869799993</v>
      </c>
      <c r="I41" s="141">
        <v>57.168771130899991</v>
      </c>
      <c r="J41" s="142">
        <v>58.960858413599993</v>
      </c>
      <c r="K41" s="141">
        <v>58.960858413599993</v>
      </c>
      <c r="L41" s="143">
        <v>58.960858413599993</v>
      </c>
    </row>
    <row r="42" spans="2:12">
      <c r="B42" s="170">
        <v>33</v>
      </c>
      <c r="C42" s="141">
        <v>15.855818607199994</v>
      </c>
      <c r="D42" s="139">
        <v>18.858454915299994</v>
      </c>
      <c r="E42" s="141">
        <v>24.270321146499995</v>
      </c>
      <c r="F42" s="139">
        <v>34.061526498999989</v>
      </c>
      <c r="G42" s="141">
        <v>53.109871457499985</v>
      </c>
      <c r="H42" s="139">
        <v>56.800859172199985</v>
      </c>
      <c r="I42" s="141">
        <v>58.569210199499992</v>
      </c>
      <c r="J42" s="142">
        <v>60.574923780799992</v>
      </c>
      <c r="K42" s="141">
        <v>60.574923780799992</v>
      </c>
      <c r="L42" s="143">
        <v>60.574923780799992</v>
      </c>
    </row>
    <row r="43" spans="2:12">
      <c r="B43" s="170">
        <v>34</v>
      </c>
      <c r="C43" s="141">
        <v>16.330543715199997</v>
      </c>
      <c r="D43" s="139">
        <v>19.226366873999996</v>
      </c>
      <c r="E43" s="141">
        <v>24.804386892999997</v>
      </c>
      <c r="F43" s="139">
        <v>35.295811779799998</v>
      </c>
      <c r="G43" s="141">
        <v>54.747673080099986</v>
      </c>
      <c r="H43" s="139">
        <v>58.165693857699985</v>
      </c>
      <c r="I43" s="141">
        <v>60.040858034299987</v>
      </c>
      <c r="J43" s="142">
        <v>62.129648509499987</v>
      </c>
      <c r="K43" s="141">
        <v>62.129648509499987</v>
      </c>
      <c r="L43" s="143">
        <v>62.129648509499987</v>
      </c>
    </row>
    <row r="44" spans="2:12">
      <c r="B44" s="171">
        <v>35</v>
      </c>
      <c r="C44" s="141">
        <v>16.710323801599998</v>
      </c>
      <c r="D44" s="139">
        <v>19.807905131299997</v>
      </c>
      <c r="E44" s="141">
        <v>25.350320767199996</v>
      </c>
      <c r="F44" s="139">
        <v>35.984163186400004</v>
      </c>
      <c r="G44" s="141">
        <v>56.349870319599987</v>
      </c>
      <c r="H44" s="139">
        <v>59.649209820199992</v>
      </c>
      <c r="I44" s="141">
        <v>61.512505869099982</v>
      </c>
      <c r="J44" s="145">
        <v>63.791186387499984</v>
      </c>
      <c r="K44" s="146">
        <v>63.791186387499984</v>
      </c>
      <c r="L44" s="147">
        <v>63.791186387499984</v>
      </c>
    </row>
    <row r="45" spans="2:12">
      <c r="B45" s="170">
        <v>36</v>
      </c>
      <c r="C45" s="136">
        <v>16.900213844799996</v>
      </c>
      <c r="D45" s="148">
        <v>20.270762111599993</v>
      </c>
      <c r="E45" s="136">
        <v>25.825045875199997</v>
      </c>
      <c r="F45" s="148">
        <v>36.731855231499992</v>
      </c>
      <c r="G45" s="136">
        <v>57.892726920599991</v>
      </c>
      <c r="H45" s="148">
        <v>61.512505869099982</v>
      </c>
      <c r="I45" s="136">
        <v>63.079098725499989</v>
      </c>
      <c r="J45" s="142">
        <v>65.262834222299986</v>
      </c>
      <c r="K45" s="141">
        <v>65.262834222299986</v>
      </c>
      <c r="L45" s="143">
        <v>65.262834222299986</v>
      </c>
    </row>
    <row r="46" spans="2:12">
      <c r="B46" s="170">
        <v>37</v>
      </c>
      <c r="C46" s="141">
        <v>17.1969170373</v>
      </c>
      <c r="D46" s="139">
        <v>20.567465304099994</v>
      </c>
      <c r="E46" s="141">
        <v>26.489661026399997</v>
      </c>
      <c r="F46" s="139">
        <v>37.645701064399994</v>
      </c>
      <c r="G46" s="141">
        <v>59.459319776999997</v>
      </c>
      <c r="H46" s="139">
        <v>63.162175619399996</v>
      </c>
      <c r="I46" s="141">
        <v>64.752504731199991</v>
      </c>
      <c r="J46" s="142">
        <v>66.959976483399998</v>
      </c>
      <c r="K46" s="141">
        <v>66.959976483399998</v>
      </c>
      <c r="L46" s="143">
        <v>66.959976483399998</v>
      </c>
    </row>
    <row r="47" spans="2:12">
      <c r="B47" s="170">
        <v>38</v>
      </c>
      <c r="C47" s="141">
        <v>17.529224612899995</v>
      </c>
      <c r="D47" s="139">
        <v>20.899772879699992</v>
      </c>
      <c r="E47" s="141">
        <v>27.154276177599996</v>
      </c>
      <c r="F47" s="139">
        <v>38.428997492599997</v>
      </c>
      <c r="G47" s="141">
        <v>60.990308250299989</v>
      </c>
      <c r="H47" s="139">
        <v>64.823713497399993</v>
      </c>
      <c r="I47" s="141">
        <v>66.520855758499991</v>
      </c>
      <c r="J47" s="142">
        <v>68.479096828999985</v>
      </c>
      <c r="K47" s="141">
        <v>68.479096828999985</v>
      </c>
      <c r="L47" s="143">
        <v>68.479096828999985</v>
      </c>
    </row>
    <row r="48" spans="2:12">
      <c r="B48" s="170">
        <v>39</v>
      </c>
      <c r="C48" s="141">
        <v>18.075158487099998</v>
      </c>
      <c r="D48" s="139">
        <v>21.410102370799997</v>
      </c>
      <c r="E48" s="141">
        <v>27.593396902499993</v>
      </c>
      <c r="F48" s="139">
        <v>39.188557665399998</v>
      </c>
      <c r="G48" s="141">
        <v>62.343274808099984</v>
      </c>
      <c r="H48" s="139">
        <v>66.520855758499991</v>
      </c>
      <c r="I48" s="141">
        <v>68.265470530399995</v>
      </c>
      <c r="J48" s="142">
        <v>70.128766579300006</v>
      </c>
      <c r="K48" s="141">
        <v>70.128766579300006</v>
      </c>
      <c r="L48" s="143">
        <v>70.128766579300006</v>
      </c>
    </row>
    <row r="49" spans="2:12">
      <c r="B49" s="170">
        <v>40</v>
      </c>
      <c r="C49" s="146">
        <v>18.549883595099999</v>
      </c>
      <c r="D49" s="149">
        <v>21.967904372699998</v>
      </c>
      <c r="E49" s="146">
        <v>28.23427579829999</v>
      </c>
      <c r="F49" s="149">
        <v>40.078667242899996</v>
      </c>
      <c r="G49" s="146">
        <v>63.814922642899994</v>
      </c>
      <c r="H49" s="149">
        <v>67.909426699399987</v>
      </c>
      <c r="I49" s="146">
        <v>69.796459003699994</v>
      </c>
      <c r="J49" s="142">
        <v>71.457996881699998</v>
      </c>
      <c r="K49" s="141">
        <v>71.457996881699998</v>
      </c>
      <c r="L49" s="143">
        <v>71.457996881699998</v>
      </c>
    </row>
    <row r="50" spans="2:12">
      <c r="B50" s="169">
        <v>41</v>
      </c>
      <c r="C50" s="141">
        <v>19.036476830799998</v>
      </c>
      <c r="D50" s="139">
        <v>22.478233863799993</v>
      </c>
      <c r="E50" s="141">
        <v>28.590319629299998</v>
      </c>
      <c r="F50" s="139">
        <v>40.838227415699997</v>
      </c>
      <c r="G50" s="141">
        <v>65.167889200699989</v>
      </c>
      <c r="H50" s="139">
        <v>69.155580107899993</v>
      </c>
      <c r="I50" s="141">
        <v>71.659755052600005</v>
      </c>
      <c r="J50" s="135">
        <v>73.060194121199984</v>
      </c>
      <c r="K50" s="136">
        <v>73.060194121199984</v>
      </c>
      <c r="L50" s="137">
        <v>73.060194121199984</v>
      </c>
    </row>
    <row r="51" spans="2:12">
      <c r="B51" s="170">
        <v>42</v>
      </c>
      <c r="C51" s="141">
        <v>19.321311895599994</v>
      </c>
      <c r="D51" s="139">
        <v>23.059772121099996</v>
      </c>
      <c r="E51" s="141">
        <v>29.159989758899997</v>
      </c>
      <c r="F51" s="139">
        <v>41.657128227000001</v>
      </c>
      <c r="G51" s="141">
        <v>66.532723886199989</v>
      </c>
      <c r="H51" s="139">
        <v>70.544151048799975</v>
      </c>
      <c r="I51" s="141">
        <v>73.439974207600002</v>
      </c>
      <c r="J51" s="142">
        <v>74.79294076539999</v>
      </c>
      <c r="K51" s="141">
        <v>74.79294076539999</v>
      </c>
      <c r="L51" s="143">
        <v>74.79294076539999</v>
      </c>
    </row>
    <row r="52" spans="2:12">
      <c r="B52" s="170">
        <v>43</v>
      </c>
      <c r="C52" s="141">
        <v>19.748564492799996</v>
      </c>
      <c r="D52" s="139">
        <v>23.558233484500001</v>
      </c>
      <c r="E52" s="141">
        <v>29.575374228399994</v>
      </c>
      <c r="F52" s="139">
        <v>42.333611505899995</v>
      </c>
      <c r="G52" s="141">
        <v>67.648327889999976</v>
      </c>
      <c r="H52" s="139">
        <v>71.778436329599984</v>
      </c>
      <c r="I52" s="141">
        <v>74.923490170099996</v>
      </c>
      <c r="J52" s="142">
        <v>76.122171067799997</v>
      </c>
      <c r="K52" s="141">
        <v>76.122171067799997</v>
      </c>
      <c r="L52" s="143">
        <v>76.122171067799997</v>
      </c>
    </row>
    <row r="53" spans="2:12">
      <c r="B53" s="170">
        <v>44</v>
      </c>
      <c r="C53" s="141">
        <v>20.104608323800001</v>
      </c>
      <c r="D53" s="139">
        <v>23.843068549299993</v>
      </c>
      <c r="E53" s="141">
        <v>30.263725634999993</v>
      </c>
      <c r="F53" s="139">
        <v>43.105039806400001</v>
      </c>
      <c r="G53" s="141">
        <v>69.01316257549999</v>
      </c>
      <c r="H53" s="139">
        <v>73.190743525900004</v>
      </c>
      <c r="I53" s="141">
        <v>76.442610515699997</v>
      </c>
      <c r="J53" s="142">
        <v>77.653159541099996</v>
      </c>
      <c r="K53" s="141">
        <v>77.653159541099996</v>
      </c>
      <c r="L53" s="143">
        <v>77.653159541099996</v>
      </c>
    </row>
    <row r="54" spans="2:12">
      <c r="B54" s="171">
        <v>45</v>
      </c>
      <c r="C54" s="141">
        <v>20.543729048699994</v>
      </c>
      <c r="D54" s="139">
        <v>24.424606806599996</v>
      </c>
      <c r="E54" s="141">
        <v>30.702846359899997</v>
      </c>
      <c r="F54" s="139">
        <v>43.734050574499996</v>
      </c>
      <c r="G54" s="141">
        <v>70.366129133299978</v>
      </c>
      <c r="H54" s="139">
        <v>74.567446339099973</v>
      </c>
      <c r="I54" s="141">
        <v>77.581950774899994</v>
      </c>
      <c r="J54" s="145">
        <v>78.804367927999991</v>
      </c>
      <c r="K54" s="146">
        <v>78.804367927999991</v>
      </c>
      <c r="L54" s="147">
        <v>78.804367927999991</v>
      </c>
    </row>
    <row r="55" spans="2:12">
      <c r="B55" s="170">
        <v>46</v>
      </c>
      <c r="C55" s="136">
        <v>20.804827858099998</v>
      </c>
      <c r="D55" s="148">
        <v>24.661969360599993</v>
      </c>
      <c r="E55" s="136">
        <v>31.343725255699994</v>
      </c>
      <c r="F55" s="148">
        <v>44.398665725699992</v>
      </c>
      <c r="G55" s="136">
        <v>71.719095691099994</v>
      </c>
      <c r="H55" s="148">
        <v>75.801731619899982</v>
      </c>
      <c r="I55" s="136">
        <v>79.468983079199958</v>
      </c>
      <c r="J55" s="142">
        <v>80.691400232299969</v>
      </c>
      <c r="K55" s="141">
        <v>80.691400232299969</v>
      </c>
      <c r="L55" s="143">
        <v>80.691400232299969</v>
      </c>
    </row>
    <row r="56" spans="2:12">
      <c r="B56" s="170">
        <v>47</v>
      </c>
      <c r="C56" s="141">
        <v>21.243948582999995</v>
      </c>
      <c r="D56" s="139">
        <v>25.172298851699999</v>
      </c>
      <c r="E56" s="141">
        <v>31.877791002199992</v>
      </c>
      <c r="F56" s="139">
        <v>45.003940238400006</v>
      </c>
      <c r="G56" s="141">
        <v>73.060194121199984</v>
      </c>
      <c r="H56" s="139">
        <v>76.050962301599981</v>
      </c>
      <c r="I56" s="141">
        <v>80.964367169399992</v>
      </c>
      <c r="J56" s="142">
        <v>82.246124960999992</v>
      </c>
      <c r="K56" s="141">
        <v>82.246124960999992</v>
      </c>
      <c r="L56" s="143">
        <v>82.246124960999992</v>
      </c>
    </row>
    <row r="57" spans="2:12">
      <c r="B57" s="170">
        <v>48</v>
      </c>
      <c r="C57" s="141">
        <v>21.647464924799994</v>
      </c>
      <c r="D57" s="139">
        <v>25.789441492099993</v>
      </c>
      <c r="E57" s="141">
        <v>32.435593004099992</v>
      </c>
      <c r="F57" s="139">
        <v>45.69229164499999</v>
      </c>
      <c r="G57" s="141">
        <v>74.519973828299982</v>
      </c>
      <c r="H57" s="139">
        <v>78.745027289499959</v>
      </c>
      <c r="I57" s="141">
        <v>82.257993088700005</v>
      </c>
      <c r="J57" s="142">
        <v>83.634695901899988</v>
      </c>
      <c r="K57" s="141">
        <v>83.634695901899988</v>
      </c>
      <c r="L57" s="143">
        <v>83.634695901899988</v>
      </c>
    </row>
    <row r="58" spans="2:12">
      <c r="B58" s="170">
        <v>49</v>
      </c>
      <c r="C58" s="141">
        <v>22.039113138899996</v>
      </c>
      <c r="D58" s="139">
        <v>26.370979749399996</v>
      </c>
      <c r="E58" s="141">
        <v>32.993395005999993</v>
      </c>
      <c r="F58" s="139">
        <v>46.463719945499996</v>
      </c>
      <c r="G58" s="141">
        <v>75.599973448999975</v>
      </c>
      <c r="H58" s="139">
        <v>79.753818143999993</v>
      </c>
      <c r="I58" s="141">
        <v>82.970080750699992</v>
      </c>
      <c r="J58" s="142">
        <v>85.201288758299995</v>
      </c>
      <c r="K58" s="141">
        <v>85.201288758299995</v>
      </c>
      <c r="L58" s="143">
        <v>85.201288758299995</v>
      </c>
    </row>
    <row r="59" spans="2:12">
      <c r="B59" s="171">
        <v>50</v>
      </c>
      <c r="C59" s="146">
        <v>22.407025097599998</v>
      </c>
      <c r="D59" s="149">
        <v>26.715155452699999</v>
      </c>
      <c r="E59" s="146">
        <v>33.527460752499998</v>
      </c>
      <c r="F59" s="149">
        <v>47.247016373699992</v>
      </c>
      <c r="G59" s="146">
        <v>76.952940006800006</v>
      </c>
      <c r="H59" s="149">
        <v>80.050521336499997</v>
      </c>
      <c r="I59" s="146">
        <v>83.053157644599992</v>
      </c>
      <c r="J59" s="145">
        <v>86.566123443799981</v>
      </c>
      <c r="K59" s="146">
        <v>86.566123443799981</v>
      </c>
      <c r="L59" s="147">
        <v>86.566123443799981</v>
      </c>
    </row>
    <row r="60" spans="2:12">
      <c r="B60" s="169">
        <v>51</v>
      </c>
      <c r="C60" s="141">
        <v>22.715596417799997</v>
      </c>
      <c r="D60" s="139">
        <v>26.98812238979999</v>
      </c>
      <c r="E60" s="141">
        <v>34.061526498999989</v>
      </c>
      <c r="F60" s="139">
        <v>47.947235907999989</v>
      </c>
      <c r="G60" s="141">
        <v>78.495796607799974</v>
      </c>
      <c r="H60" s="139">
        <v>82.827663218299989</v>
      </c>
      <c r="I60" s="141">
        <v>86.174475229699993</v>
      </c>
      <c r="J60" s="135">
        <v>88.073375661699984</v>
      </c>
      <c r="K60" s="136">
        <v>88.073375661699984</v>
      </c>
      <c r="L60" s="137">
        <v>88.073375661699984</v>
      </c>
    </row>
    <row r="61" spans="2:12">
      <c r="B61" s="170">
        <v>52</v>
      </c>
      <c r="C61" s="141">
        <v>22.988563354899995</v>
      </c>
      <c r="D61" s="139">
        <v>27.427243114699998</v>
      </c>
      <c r="E61" s="141">
        <v>34.690537267099991</v>
      </c>
      <c r="F61" s="139">
        <v>49.074708039499995</v>
      </c>
      <c r="G61" s="141">
        <v>79.682609377799992</v>
      </c>
      <c r="H61" s="139">
        <v>84.596014245600003</v>
      </c>
      <c r="I61" s="141">
        <v>87.883485618499975</v>
      </c>
      <c r="J61" s="142">
        <v>89.628100390399993</v>
      </c>
      <c r="K61" s="141">
        <v>89.628100390399993</v>
      </c>
      <c r="L61" s="143">
        <v>89.628100390399993</v>
      </c>
    </row>
    <row r="62" spans="2:12">
      <c r="B62" s="170">
        <v>53</v>
      </c>
      <c r="C62" s="141">
        <v>23.415815952099997</v>
      </c>
      <c r="D62" s="139">
        <v>27.973176988899997</v>
      </c>
      <c r="E62" s="141">
        <v>35.153394247400001</v>
      </c>
      <c r="F62" s="139">
        <v>49.822400084599991</v>
      </c>
      <c r="G62" s="141">
        <v>80.964367169399992</v>
      </c>
      <c r="H62" s="139">
        <v>86.233815868199997</v>
      </c>
      <c r="I62" s="141">
        <v>89.307660942499979</v>
      </c>
      <c r="J62" s="142">
        <v>90.731836266499997</v>
      </c>
      <c r="K62" s="141">
        <v>90.731836266499997</v>
      </c>
      <c r="L62" s="143">
        <v>90.731836266499997</v>
      </c>
    </row>
    <row r="63" spans="2:12">
      <c r="B63" s="170">
        <v>54</v>
      </c>
      <c r="C63" s="141">
        <v>23.736255399999997</v>
      </c>
      <c r="D63" s="139">
        <v>28.424165841499995</v>
      </c>
      <c r="E63" s="141">
        <v>35.699328121599997</v>
      </c>
      <c r="F63" s="139">
        <v>50.558224001999989</v>
      </c>
      <c r="G63" s="141">
        <v>82.044366790099986</v>
      </c>
      <c r="H63" s="139">
        <v>87.966562512399989</v>
      </c>
      <c r="I63" s="141">
        <v>90.648759372599969</v>
      </c>
      <c r="J63" s="142">
        <v>92.049198441199991</v>
      </c>
      <c r="K63" s="141">
        <v>92.049198441199991</v>
      </c>
      <c r="L63" s="143">
        <v>92.049198441199991</v>
      </c>
    </row>
    <row r="64" spans="2:12">
      <c r="B64" s="171">
        <v>55</v>
      </c>
      <c r="C64" s="141">
        <v>24.222848635699997</v>
      </c>
      <c r="D64" s="139">
        <v>28.898890949499997</v>
      </c>
      <c r="E64" s="141">
        <v>36.138448846499983</v>
      </c>
      <c r="F64" s="139">
        <v>51.495806090299993</v>
      </c>
      <c r="G64" s="141">
        <v>83.516014624899995</v>
      </c>
      <c r="H64" s="139">
        <v>89.604364134999983</v>
      </c>
      <c r="I64" s="141">
        <v>92.013594058099983</v>
      </c>
      <c r="J64" s="145">
        <v>93.461505637499982</v>
      </c>
      <c r="K64" s="146">
        <v>93.461505637499982</v>
      </c>
      <c r="L64" s="147">
        <v>93.461505637499982</v>
      </c>
    </row>
    <row r="65" spans="2:12">
      <c r="B65" s="170">
        <v>56</v>
      </c>
      <c r="C65" s="136">
        <v>24.555156211299995</v>
      </c>
      <c r="D65" s="148">
        <v>29.290539163599995</v>
      </c>
      <c r="E65" s="136">
        <v>36.672514593000002</v>
      </c>
      <c r="F65" s="148">
        <v>52.314706901599983</v>
      </c>
      <c r="G65" s="136">
        <v>84.619750500999984</v>
      </c>
      <c r="H65" s="148">
        <v>91.004803203599991</v>
      </c>
      <c r="I65" s="136">
        <v>93.627659425299981</v>
      </c>
      <c r="J65" s="142">
        <v>95.123043515499987</v>
      </c>
      <c r="K65" s="141">
        <v>95.123043515499987</v>
      </c>
      <c r="L65" s="143">
        <v>95.123043515499987</v>
      </c>
    </row>
    <row r="66" spans="2:12">
      <c r="B66" s="170">
        <v>57</v>
      </c>
      <c r="C66" s="141">
        <v>24.899331914599998</v>
      </c>
      <c r="D66" s="139">
        <v>29.765264271599992</v>
      </c>
      <c r="E66" s="141">
        <v>37.254052850299999</v>
      </c>
      <c r="F66" s="139">
        <v>53.050530819000002</v>
      </c>
      <c r="G66" s="141">
        <v>85.925244547999995</v>
      </c>
      <c r="H66" s="139">
        <v>92.523923549199992</v>
      </c>
      <c r="I66" s="141">
        <v>95.396010452599967</v>
      </c>
      <c r="J66" s="142">
        <v>96.867658287399991</v>
      </c>
      <c r="K66" s="141">
        <v>96.867658287399991</v>
      </c>
      <c r="L66" s="143">
        <v>96.867658287399991</v>
      </c>
    </row>
    <row r="67" spans="2:12">
      <c r="B67" s="170">
        <v>58</v>
      </c>
      <c r="C67" s="141">
        <v>25.350320767199996</v>
      </c>
      <c r="D67" s="139">
        <v>30.263725634999993</v>
      </c>
      <c r="E67" s="141">
        <v>37.966140512299994</v>
      </c>
      <c r="F67" s="139">
        <v>53.952508524199992</v>
      </c>
      <c r="G67" s="141">
        <v>87.491837404399988</v>
      </c>
      <c r="H67" s="139">
        <v>94.149857044099988</v>
      </c>
      <c r="I67" s="141">
        <v>96.832053904299983</v>
      </c>
      <c r="J67" s="142">
        <v>98.351174249899998</v>
      </c>
      <c r="K67" s="141">
        <v>98.351174249899998</v>
      </c>
      <c r="L67" s="143">
        <v>98.351174249899998</v>
      </c>
    </row>
    <row r="68" spans="2:12">
      <c r="B68" s="170">
        <v>59</v>
      </c>
      <c r="C68" s="141">
        <v>25.647023959699997</v>
      </c>
      <c r="D68" s="139">
        <v>30.619769465999994</v>
      </c>
      <c r="E68" s="141">
        <v>38.678228174299996</v>
      </c>
      <c r="F68" s="139">
        <v>54.901958740199987</v>
      </c>
      <c r="G68" s="141">
        <v>88.904144600699993</v>
      </c>
      <c r="H68" s="139">
        <v>95.692713645099985</v>
      </c>
      <c r="I68" s="141">
        <v>98.374910505299979</v>
      </c>
      <c r="J68" s="142">
        <v>99.941503361699972</v>
      </c>
      <c r="K68" s="141">
        <v>99.941503361699972</v>
      </c>
      <c r="L68" s="143">
        <v>99.941503361699972</v>
      </c>
    </row>
    <row r="69" spans="2:12">
      <c r="B69" s="170">
        <v>60</v>
      </c>
      <c r="C69" s="146">
        <v>25.896254641399995</v>
      </c>
      <c r="D69" s="149">
        <v>30.904604530799997</v>
      </c>
      <c r="E69" s="146">
        <v>39.283502686999988</v>
      </c>
      <c r="F69" s="149">
        <v>55.661518912999988</v>
      </c>
      <c r="G69" s="146">
        <v>90.043484859899991</v>
      </c>
      <c r="H69" s="149">
        <v>97.283042756899988</v>
      </c>
      <c r="I69" s="146">
        <v>99.621063913799986</v>
      </c>
      <c r="J69" s="142">
        <v>101.18765677019999</v>
      </c>
      <c r="K69" s="141">
        <v>101.18765677019999</v>
      </c>
      <c r="L69" s="143">
        <v>101.18765677019999</v>
      </c>
    </row>
    <row r="70" spans="2:12">
      <c r="B70" s="169">
        <v>61</v>
      </c>
      <c r="C70" s="141">
        <v>26.370979749399996</v>
      </c>
      <c r="D70" s="139">
        <v>31.343725255699994</v>
      </c>
      <c r="E70" s="141">
        <v>39.781964050400006</v>
      </c>
      <c r="F70" s="139">
        <v>56.37360657499999</v>
      </c>
      <c r="G70" s="141">
        <v>91.384583289999981</v>
      </c>
      <c r="H70" s="139">
        <v>98.398646760699975</v>
      </c>
      <c r="I70" s="141">
        <v>101.25886553639998</v>
      </c>
      <c r="J70" s="135">
        <v>102.82545839279999</v>
      </c>
      <c r="K70" s="136">
        <v>102.82545839279999</v>
      </c>
      <c r="L70" s="137">
        <v>102.82545839279999</v>
      </c>
    </row>
    <row r="71" spans="2:12">
      <c r="B71" s="170">
        <v>62</v>
      </c>
      <c r="C71" s="141">
        <v>26.845704857399994</v>
      </c>
      <c r="D71" s="139">
        <v>31.901527257599994</v>
      </c>
      <c r="E71" s="141">
        <v>40.268557286099984</v>
      </c>
      <c r="F71" s="139">
        <v>57.275584280199986</v>
      </c>
      <c r="G71" s="141">
        <v>92.690077336999991</v>
      </c>
      <c r="H71" s="139">
        <v>100.06018463869998</v>
      </c>
      <c r="I71" s="141">
        <v>102.97974405289997</v>
      </c>
      <c r="J71" s="142">
        <v>104.6175456755</v>
      </c>
      <c r="K71" s="141">
        <v>104.6175456755</v>
      </c>
      <c r="L71" s="143">
        <v>104.6175456755</v>
      </c>
    </row>
    <row r="72" spans="2:12">
      <c r="B72" s="170">
        <v>63</v>
      </c>
      <c r="C72" s="141">
        <v>27.308561837699994</v>
      </c>
      <c r="D72" s="139">
        <v>32.435593004099992</v>
      </c>
      <c r="E72" s="141">
        <v>40.790754904899984</v>
      </c>
      <c r="F72" s="139">
        <v>58.106353219199995</v>
      </c>
      <c r="G72" s="141">
        <v>94.043043894799965</v>
      </c>
      <c r="H72" s="139">
        <v>101.7335906444</v>
      </c>
      <c r="I72" s="141">
        <v>104.94985325109998</v>
      </c>
      <c r="J72" s="142">
        <v>106.6113911291</v>
      </c>
      <c r="K72" s="141">
        <v>106.6113911291</v>
      </c>
      <c r="L72" s="143">
        <v>106.6113911291</v>
      </c>
    </row>
    <row r="73" spans="2:12">
      <c r="B73" s="170">
        <v>64</v>
      </c>
      <c r="C73" s="141">
        <v>27.783286945699999</v>
      </c>
      <c r="D73" s="139">
        <v>32.957790622899992</v>
      </c>
      <c r="E73" s="141">
        <v>41.253611885199994</v>
      </c>
      <c r="F73" s="139">
        <v>58.865913391999989</v>
      </c>
      <c r="G73" s="141">
        <v>95.396010452599967</v>
      </c>
      <c r="H73" s="139">
        <v>103.38326039469999</v>
      </c>
      <c r="I73" s="141">
        <v>106.3621604474</v>
      </c>
      <c r="J73" s="142">
        <v>108.03556645309997</v>
      </c>
      <c r="K73" s="141">
        <v>108.03556645309997</v>
      </c>
      <c r="L73" s="143">
        <v>108.03556645309997</v>
      </c>
    </row>
    <row r="74" spans="2:12">
      <c r="B74" s="171">
        <v>65</v>
      </c>
      <c r="C74" s="141">
        <v>28.174935159799993</v>
      </c>
      <c r="D74" s="139">
        <v>33.432515730899993</v>
      </c>
      <c r="E74" s="141">
        <v>41.858886397900001</v>
      </c>
      <c r="F74" s="139">
        <v>59.744154841799997</v>
      </c>
      <c r="G74" s="141">
        <v>96.832053904299983</v>
      </c>
      <c r="H74" s="139">
        <v>105.06853452809999</v>
      </c>
      <c r="I74" s="141">
        <v>108.26106087939998</v>
      </c>
      <c r="J74" s="145">
        <v>110.00567565129998</v>
      </c>
      <c r="K74" s="146">
        <v>110.00567565129998</v>
      </c>
      <c r="L74" s="147">
        <v>110.00567565129998</v>
      </c>
    </row>
    <row r="75" spans="2:12">
      <c r="B75" s="170">
        <v>66</v>
      </c>
      <c r="C75" s="136">
        <v>28.578451501599993</v>
      </c>
      <c r="D75" s="148">
        <v>33.7173507957</v>
      </c>
      <c r="E75" s="136">
        <v>42.4641609106</v>
      </c>
      <c r="F75" s="148">
        <v>60.705473185499983</v>
      </c>
      <c r="G75" s="136">
        <v>98.374910505299979</v>
      </c>
      <c r="H75" s="148">
        <v>106.4333692136</v>
      </c>
      <c r="I75" s="136">
        <v>110.08875254519999</v>
      </c>
      <c r="J75" s="142">
        <v>114.45622353879999</v>
      </c>
      <c r="K75" s="141">
        <v>114.45622353879999</v>
      </c>
      <c r="L75" s="143">
        <v>114.45622353879999</v>
      </c>
    </row>
    <row r="76" spans="2:12">
      <c r="B76" s="170">
        <v>67</v>
      </c>
      <c r="C76" s="141">
        <v>28.7802096725</v>
      </c>
      <c r="D76" s="139">
        <v>34.393834074600001</v>
      </c>
      <c r="E76" s="141">
        <v>43.105039806400001</v>
      </c>
      <c r="F76" s="139">
        <v>61.714264039999989</v>
      </c>
      <c r="G76" s="141">
        <v>99.621063913799986</v>
      </c>
      <c r="H76" s="139">
        <v>107.9762258146</v>
      </c>
      <c r="I76" s="141">
        <v>111.72655416779997</v>
      </c>
      <c r="J76" s="142">
        <v>113.48303706740001</v>
      </c>
      <c r="K76" s="141">
        <v>113.48303706740001</v>
      </c>
      <c r="L76" s="143">
        <v>113.48303706740001</v>
      </c>
    </row>
    <row r="77" spans="2:12">
      <c r="B77" s="170">
        <v>68</v>
      </c>
      <c r="C77" s="141">
        <v>29.148121631199995</v>
      </c>
      <c r="D77" s="139">
        <v>34.690537267099991</v>
      </c>
      <c r="E77" s="141">
        <v>43.734050574499996</v>
      </c>
      <c r="F77" s="139">
        <v>62.746791149899984</v>
      </c>
      <c r="G77" s="141">
        <v>101.25886553639998</v>
      </c>
      <c r="H77" s="139">
        <v>109.42413739399998</v>
      </c>
      <c r="I77" s="141">
        <v>113.13886136409999</v>
      </c>
      <c r="J77" s="142">
        <v>114.91908051909995</v>
      </c>
      <c r="K77" s="141">
        <v>114.91908051909995</v>
      </c>
      <c r="L77" s="143">
        <v>114.91908051909995</v>
      </c>
    </row>
    <row r="78" spans="2:12">
      <c r="B78" s="170">
        <v>69</v>
      </c>
      <c r="C78" s="141">
        <v>29.599110483799997</v>
      </c>
      <c r="D78" s="139">
        <v>35.153394247400001</v>
      </c>
      <c r="E78" s="141">
        <v>44.339325087199988</v>
      </c>
      <c r="F78" s="139">
        <v>63.921735792199989</v>
      </c>
      <c r="G78" s="141">
        <v>102.61183209419997</v>
      </c>
      <c r="H78" s="139">
        <v>110.90765335649998</v>
      </c>
      <c r="I78" s="141">
        <v>115.06149805149998</v>
      </c>
      <c r="J78" s="142">
        <v>116.87732158959999</v>
      </c>
      <c r="K78" s="141">
        <v>116.87732158959999</v>
      </c>
      <c r="L78" s="143">
        <v>116.87732158959999</v>
      </c>
    </row>
    <row r="79" spans="2:12">
      <c r="B79" s="170">
        <v>70</v>
      </c>
      <c r="C79" s="146">
        <v>30.073835591799995</v>
      </c>
      <c r="D79" s="149">
        <v>35.723064376999993</v>
      </c>
      <c r="E79" s="146">
        <v>45.003940238400006</v>
      </c>
      <c r="F79" s="149">
        <v>65.00173541289999</v>
      </c>
      <c r="G79" s="146">
        <v>104.19029307829999</v>
      </c>
      <c r="H79" s="149">
        <v>112.27248804199999</v>
      </c>
      <c r="I79" s="146">
        <v>116.35512397079997</v>
      </c>
      <c r="J79" s="142">
        <v>118.20655189199998</v>
      </c>
      <c r="K79" s="141">
        <v>118.20655189199998</v>
      </c>
      <c r="L79" s="143">
        <v>118.20655189199998</v>
      </c>
    </row>
    <row r="80" spans="2:12">
      <c r="B80" s="169">
        <v>71</v>
      </c>
      <c r="C80" s="141">
        <v>30.44174755049999</v>
      </c>
      <c r="D80" s="139">
        <v>36.209657612699999</v>
      </c>
      <c r="E80" s="141">
        <v>45.585478495699988</v>
      </c>
      <c r="F80" s="139">
        <v>65.903713118099986</v>
      </c>
      <c r="G80" s="141">
        <v>105.74501780699998</v>
      </c>
      <c r="H80" s="139">
        <v>113.56611396129998</v>
      </c>
      <c r="I80" s="141">
        <v>117.93358495489998</v>
      </c>
      <c r="J80" s="135">
        <v>119.80874913149998</v>
      </c>
      <c r="K80" s="136">
        <v>119.80874913149998</v>
      </c>
      <c r="L80" s="137">
        <v>119.80874913149998</v>
      </c>
    </row>
    <row r="81" spans="2:12">
      <c r="B81" s="170">
        <v>72</v>
      </c>
      <c r="C81" s="141">
        <v>30.857132019999995</v>
      </c>
      <c r="D81" s="139">
        <v>36.850536508499999</v>
      </c>
      <c r="E81" s="141">
        <v>46.202621136099985</v>
      </c>
      <c r="F81" s="139">
        <v>66.900635844899995</v>
      </c>
      <c r="G81" s="141">
        <v>107.32347879109999</v>
      </c>
      <c r="H81" s="139">
        <v>115.21578371159998</v>
      </c>
      <c r="I81" s="141">
        <v>119.64259534369999</v>
      </c>
      <c r="J81" s="142">
        <v>121.50589139259998</v>
      </c>
      <c r="K81" s="141">
        <v>121.50589139259998</v>
      </c>
      <c r="L81" s="143">
        <v>121.50589139259998</v>
      </c>
    </row>
    <row r="82" spans="2:12">
      <c r="B82" s="170">
        <v>73</v>
      </c>
      <c r="C82" s="141">
        <v>31.130098957099996</v>
      </c>
      <c r="D82" s="139">
        <v>37.194712211799995</v>
      </c>
      <c r="E82" s="141">
        <v>46.81976377649999</v>
      </c>
      <c r="F82" s="139">
        <v>68.05184423179999</v>
      </c>
      <c r="G82" s="141">
        <v>108.68831347659997</v>
      </c>
      <c r="H82" s="139">
        <v>116.782376568</v>
      </c>
      <c r="I82" s="141">
        <v>121.01929815689998</v>
      </c>
      <c r="J82" s="142">
        <v>122.91819858889998</v>
      </c>
      <c r="K82" s="141">
        <v>122.91819858889998</v>
      </c>
      <c r="L82" s="143">
        <v>122.91819858889998</v>
      </c>
    </row>
    <row r="83" spans="2:12">
      <c r="B83" s="170">
        <v>74</v>
      </c>
      <c r="C83" s="141">
        <v>31.569219681999996</v>
      </c>
      <c r="D83" s="139">
        <v>37.610096681299993</v>
      </c>
      <c r="E83" s="141">
        <v>47.46064267229999</v>
      </c>
      <c r="F83" s="139">
        <v>68.906349426199995</v>
      </c>
      <c r="G83" s="141">
        <v>110.36171948229997</v>
      </c>
      <c r="H83" s="139">
        <v>118.57446385069998</v>
      </c>
      <c r="I83" s="141">
        <v>122.88259420579998</v>
      </c>
      <c r="J83" s="142">
        <v>124.84083527629997</v>
      </c>
      <c r="K83" s="141">
        <v>124.84083527629997</v>
      </c>
      <c r="L83" s="143">
        <v>124.84083527629997</v>
      </c>
    </row>
    <row r="84" spans="2:12">
      <c r="B84" s="171">
        <v>75</v>
      </c>
      <c r="C84" s="141">
        <v>31.996472279199995</v>
      </c>
      <c r="D84" s="139">
        <v>38.22723932169999</v>
      </c>
      <c r="E84" s="141">
        <v>48.030312801899989</v>
      </c>
      <c r="F84" s="139">
        <v>69.855799642199997</v>
      </c>
      <c r="G84" s="141">
        <v>111.40611471989999</v>
      </c>
      <c r="H84" s="139">
        <v>120.1766610902</v>
      </c>
      <c r="I84" s="141">
        <v>124.47292331759998</v>
      </c>
      <c r="J84" s="145">
        <v>126.47863689889996</v>
      </c>
      <c r="K84" s="146">
        <v>126.47863689889996</v>
      </c>
      <c r="L84" s="147">
        <v>126.47863689889996</v>
      </c>
    </row>
    <row r="85" spans="2:12">
      <c r="B85" s="170">
        <v>76</v>
      </c>
      <c r="C85" s="136">
        <v>32.32877985479999</v>
      </c>
      <c r="D85" s="148">
        <v>38.701964429699999</v>
      </c>
      <c r="E85" s="136">
        <v>48.62371918689999</v>
      </c>
      <c r="F85" s="148">
        <v>70.674700453499995</v>
      </c>
      <c r="G85" s="136">
        <v>111.40611471989999</v>
      </c>
      <c r="H85" s="148">
        <v>121.89753960669998</v>
      </c>
      <c r="I85" s="136">
        <v>125.83775800309998</v>
      </c>
      <c r="J85" s="142">
        <v>127.7959990736</v>
      </c>
      <c r="K85" s="141">
        <v>127.7959990736</v>
      </c>
      <c r="L85" s="143">
        <v>127.7959990736</v>
      </c>
    </row>
    <row r="86" spans="2:12">
      <c r="B86" s="170">
        <v>77</v>
      </c>
      <c r="C86" s="141">
        <v>32.922186239799991</v>
      </c>
      <c r="D86" s="139">
        <v>39.212293920799993</v>
      </c>
      <c r="E86" s="141">
        <v>49.205257444199994</v>
      </c>
      <c r="F86" s="139">
        <v>71.588546286399989</v>
      </c>
      <c r="G86" s="141">
        <v>114.08831158009998</v>
      </c>
      <c r="H86" s="139">
        <v>123.33358305839998</v>
      </c>
      <c r="I86" s="141">
        <v>127.41621898719998</v>
      </c>
      <c r="J86" s="142">
        <v>129.4100644408</v>
      </c>
      <c r="K86" s="141">
        <v>129.4100644408</v>
      </c>
      <c r="L86" s="143">
        <v>129.4100644408</v>
      </c>
    </row>
    <row r="87" spans="2:12">
      <c r="B87" s="170">
        <v>78</v>
      </c>
      <c r="C87" s="141">
        <v>33.218889432299996</v>
      </c>
      <c r="D87" s="139">
        <v>39.520865240999989</v>
      </c>
      <c r="E87" s="141">
        <v>49.905476978499991</v>
      </c>
      <c r="F87" s="139">
        <v>72.597337140899995</v>
      </c>
      <c r="G87" s="141">
        <v>115.77358571349998</v>
      </c>
      <c r="H87" s="139">
        <v>124.91204404249997</v>
      </c>
      <c r="I87" s="141">
        <v>127.41621898719998</v>
      </c>
      <c r="J87" s="142">
        <v>130.41885529529998</v>
      </c>
      <c r="K87" s="141">
        <v>130.41885529529998</v>
      </c>
      <c r="L87" s="143">
        <v>130.41885529529998</v>
      </c>
    </row>
    <row r="88" spans="2:12">
      <c r="B88" s="170">
        <v>79</v>
      </c>
      <c r="C88" s="141">
        <v>33.598669518699992</v>
      </c>
      <c r="D88" s="139">
        <v>39.995590348999997</v>
      </c>
      <c r="E88" s="141">
        <v>50.605696512799994</v>
      </c>
      <c r="F88" s="139">
        <v>73.641732378499981</v>
      </c>
      <c r="G88" s="141">
        <v>117.23336542059998</v>
      </c>
      <c r="H88" s="139">
        <v>126.31248311109998</v>
      </c>
      <c r="I88" s="141">
        <v>130.57314095539996</v>
      </c>
      <c r="J88" s="142">
        <v>132.57885453669996</v>
      </c>
      <c r="K88" s="141">
        <v>132.57885453669996</v>
      </c>
      <c r="L88" s="143">
        <v>132.57885453669996</v>
      </c>
    </row>
    <row r="89" spans="2:12">
      <c r="B89" s="170">
        <v>80</v>
      </c>
      <c r="C89" s="146">
        <v>34.132735265199997</v>
      </c>
      <c r="D89" s="149">
        <v>40.470315456999998</v>
      </c>
      <c r="E89" s="146">
        <v>51.305916047099984</v>
      </c>
      <c r="F89" s="149">
        <v>74.579314466799985</v>
      </c>
      <c r="G89" s="146">
        <v>118.40831006289999</v>
      </c>
      <c r="H89" s="149">
        <v>127.89094409519998</v>
      </c>
      <c r="I89" s="146">
        <v>132.12786568409999</v>
      </c>
      <c r="J89" s="142">
        <v>134.24039241469995</v>
      </c>
      <c r="K89" s="141">
        <v>134.24039241469995</v>
      </c>
      <c r="L89" s="143">
        <v>134.24039241469995</v>
      </c>
    </row>
    <row r="90" spans="2:12">
      <c r="B90" s="169">
        <v>81</v>
      </c>
      <c r="C90" s="141">
        <v>34.429438457700002</v>
      </c>
      <c r="D90" s="139">
        <v>40.921304309599996</v>
      </c>
      <c r="E90" s="141">
        <v>51.899322432099986</v>
      </c>
      <c r="F90" s="139">
        <v>74.745468254599984</v>
      </c>
      <c r="G90" s="141">
        <v>119.64259534369999</v>
      </c>
      <c r="H90" s="139">
        <v>129.30325129149998</v>
      </c>
      <c r="I90" s="141">
        <v>132.48390951509998</v>
      </c>
      <c r="J90" s="135">
        <v>135.61709522789997</v>
      </c>
      <c r="K90" s="136">
        <v>135.61709522789997</v>
      </c>
      <c r="L90" s="137">
        <v>135.61709522789997</v>
      </c>
    </row>
    <row r="91" spans="2:12">
      <c r="B91" s="170">
        <v>82</v>
      </c>
      <c r="C91" s="141">
        <v>34.809218544099991</v>
      </c>
      <c r="D91" s="139">
        <v>41.443501928399996</v>
      </c>
      <c r="E91" s="141">
        <v>52.457124433999994</v>
      </c>
      <c r="F91" s="139">
        <v>76.525687409599982</v>
      </c>
      <c r="G91" s="141">
        <v>121.01929815689998</v>
      </c>
      <c r="H91" s="139">
        <v>131.07160231879999</v>
      </c>
      <c r="I91" s="141">
        <v>135.29665577999995</v>
      </c>
      <c r="J91" s="142">
        <v>137.42105063829999</v>
      </c>
      <c r="K91" s="141">
        <v>137.42105063829999</v>
      </c>
      <c r="L91" s="143">
        <v>137.42105063829999</v>
      </c>
    </row>
    <row r="92" spans="2:12">
      <c r="B92" s="170">
        <v>83</v>
      </c>
      <c r="C92" s="141">
        <v>35.070317353499995</v>
      </c>
      <c r="D92" s="139">
        <v>41.906358908699993</v>
      </c>
      <c r="E92" s="141">
        <v>53.121739585199983</v>
      </c>
      <c r="F92" s="139">
        <v>77.142830050000001</v>
      </c>
      <c r="G92" s="141">
        <v>122.44347348089998</v>
      </c>
      <c r="H92" s="139">
        <v>132.804348963</v>
      </c>
      <c r="I92" s="141">
        <v>136.86324863639999</v>
      </c>
      <c r="J92" s="142">
        <v>139.02324787779997</v>
      </c>
      <c r="K92" s="141">
        <v>139.02324787779997</v>
      </c>
      <c r="L92" s="143">
        <v>139.02324787779997</v>
      </c>
    </row>
    <row r="93" spans="2:12">
      <c r="B93" s="170">
        <v>84</v>
      </c>
      <c r="C93" s="141">
        <v>35.521306206099993</v>
      </c>
      <c r="D93" s="139">
        <v>42.4641609106</v>
      </c>
      <c r="E93" s="141">
        <v>53.596464693199991</v>
      </c>
      <c r="F93" s="139">
        <v>77.831181456599978</v>
      </c>
      <c r="G93" s="141">
        <v>123.79644003869998</v>
      </c>
      <c r="H93" s="139">
        <v>134.46588684099996</v>
      </c>
      <c r="I93" s="141">
        <v>138.20434706649996</v>
      </c>
      <c r="J93" s="142">
        <v>140.37621443559996</v>
      </c>
      <c r="K93" s="141">
        <v>140.37621443559996</v>
      </c>
      <c r="L93" s="143">
        <v>140.37621443559996</v>
      </c>
    </row>
    <row r="94" spans="2:12">
      <c r="B94" s="171">
        <v>85</v>
      </c>
      <c r="C94" s="141">
        <v>35.960426930999986</v>
      </c>
      <c r="D94" s="139">
        <v>43.04569916789999</v>
      </c>
      <c r="E94" s="141">
        <v>54.142398567399987</v>
      </c>
      <c r="F94" s="139">
        <v>79.101071120499995</v>
      </c>
      <c r="G94" s="141">
        <v>125.16127472419996</v>
      </c>
      <c r="H94" s="139">
        <v>135.74764463259999</v>
      </c>
      <c r="I94" s="141">
        <v>139.73533553979999</v>
      </c>
      <c r="J94" s="145">
        <v>141.91907103659997</v>
      </c>
      <c r="K94" s="146">
        <v>141.91907103659997</v>
      </c>
      <c r="L94" s="147">
        <v>141.91907103659997</v>
      </c>
    </row>
    <row r="95" spans="2:12">
      <c r="B95" s="170">
        <v>86</v>
      </c>
      <c r="C95" s="136">
        <v>36.447020166699993</v>
      </c>
      <c r="D95" s="148">
        <v>43.105039806400001</v>
      </c>
      <c r="E95" s="136">
        <v>54.795145590899992</v>
      </c>
      <c r="F95" s="148">
        <v>80.038653208799985</v>
      </c>
      <c r="G95" s="136">
        <v>126.39556000499996</v>
      </c>
      <c r="H95" s="148">
        <v>137.12434744579997</v>
      </c>
      <c r="I95" s="136">
        <v>141.39687341779995</v>
      </c>
      <c r="J95" s="142">
        <v>143.59247704229995</v>
      </c>
      <c r="K95" s="141">
        <v>143.59247704229995</v>
      </c>
      <c r="L95" s="143">
        <v>143.59247704229995</v>
      </c>
    </row>
    <row r="96" spans="2:12">
      <c r="B96" s="170">
        <v>87</v>
      </c>
      <c r="C96" s="141">
        <v>36.731855231499992</v>
      </c>
      <c r="D96" s="139">
        <v>43.912072489999993</v>
      </c>
      <c r="E96" s="141">
        <v>55.388551975899993</v>
      </c>
      <c r="F96" s="139">
        <v>80.952499041699994</v>
      </c>
      <c r="G96" s="141">
        <v>127.84347158439998</v>
      </c>
      <c r="H96" s="139">
        <v>138.37050085429999</v>
      </c>
      <c r="I96" s="141">
        <v>142.74983997559997</v>
      </c>
      <c r="J96" s="142">
        <v>144.95731172779995</v>
      </c>
      <c r="K96" s="141">
        <v>144.95731172779995</v>
      </c>
      <c r="L96" s="143">
        <v>144.95731172779995</v>
      </c>
    </row>
    <row r="97" spans="2:12">
      <c r="B97" s="170">
        <v>88</v>
      </c>
      <c r="C97" s="141">
        <v>37.052294679399999</v>
      </c>
      <c r="D97" s="139">
        <v>44.458006364199996</v>
      </c>
      <c r="E97" s="141">
        <v>56.076903382499985</v>
      </c>
      <c r="F97" s="139">
        <v>81.676454831399994</v>
      </c>
      <c r="G97" s="141">
        <v>129.19643814219998</v>
      </c>
      <c r="H97" s="139">
        <v>140.00830247689998</v>
      </c>
      <c r="I97" s="141">
        <v>144.31643283199998</v>
      </c>
      <c r="J97" s="142">
        <v>146.59511335039997</v>
      </c>
      <c r="K97" s="141">
        <v>146.59511335039997</v>
      </c>
      <c r="L97" s="143">
        <v>146.59511335039997</v>
      </c>
    </row>
    <row r="98" spans="2:12">
      <c r="B98" s="170">
        <v>89</v>
      </c>
      <c r="C98" s="141">
        <v>37.443942893500001</v>
      </c>
      <c r="D98" s="139">
        <v>44.754709556699986</v>
      </c>
      <c r="E98" s="141">
        <v>56.610969128999997</v>
      </c>
      <c r="F98" s="139">
        <v>82.447883131899985</v>
      </c>
      <c r="G98" s="141">
        <v>130.57314095539996</v>
      </c>
      <c r="H98" s="139">
        <v>141.61049971639997</v>
      </c>
      <c r="I98" s="141">
        <v>146.12038824239997</v>
      </c>
      <c r="J98" s="142">
        <v>148.37533250539997</v>
      </c>
      <c r="K98" s="141">
        <v>148.37533250539997</v>
      </c>
      <c r="L98" s="143">
        <v>148.37533250539997</v>
      </c>
    </row>
    <row r="99" spans="2:12">
      <c r="B99" s="170">
        <v>90</v>
      </c>
      <c r="C99" s="146">
        <v>38.072953661599996</v>
      </c>
      <c r="D99" s="149">
        <v>45.193830281599993</v>
      </c>
      <c r="E99" s="146">
        <v>57.168771130899991</v>
      </c>
      <c r="F99" s="149">
        <v>83.290520198600007</v>
      </c>
      <c r="G99" s="146">
        <v>132.12786568409999</v>
      </c>
      <c r="H99" s="149">
        <v>142.96346627419999</v>
      </c>
      <c r="I99" s="146">
        <v>147.69884922649996</v>
      </c>
      <c r="J99" s="142">
        <v>150.02500225569997</v>
      </c>
      <c r="K99" s="141">
        <v>150.02500225569997</v>
      </c>
      <c r="L99" s="143">
        <v>150.02500225569997</v>
      </c>
    </row>
    <row r="100" spans="2:12">
      <c r="B100" s="169">
        <v>91</v>
      </c>
      <c r="C100" s="141">
        <v>38.63075566349999</v>
      </c>
      <c r="D100" s="139">
        <v>45.787236666599988</v>
      </c>
      <c r="E100" s="141">
        <v>57.275584280199986</v>
      </c>
      <c r="F100" s="139">
        <v>84.263706669999991</v>
      </c>
      <c r="G100" s="141">
        <v>133.49270036959999</v>
      </c>
      <c r="H100" s="139">
        <v>144.77928981229999</v>
      </c>
      <c r="I100" s="141">
        <v>149.27731021060001</v>
      </c>
      <c r="J100" s="135">
        <v>151.62719949519999</v>
      </c>
      <c r="K100" s="136">
        <v>151.62719949519999</v>
      </c>
      <c r="L100" s="137">
        <v>151.62719949519999</v>
      </c>
    </row>
    <row r="101" spans="2:12">
      <c r="B101" s="170">
        <v>92</v>
      </c>
      <c r="C101" s="141">
        <v>39.06987638839999</v>
      </c>
      <c r="D101" s="139">
        <v>46.226357391499988</v>
      </c>
      <c r="E101" s="141">
        <v>58.343715773199982</v>
      </c>
      <c r="F101" s="139">
        <v>84.263706669999991</v>
      </c>
      <c r="G101" s="141">
        <v>134.8694031828</v>
      </c>
      <c r="H101" s="139">
        <v>146.35775079640001</v>
      </c>
      <c r="I101" s="141">
        <v>150.8320349393</v>
      </c>
      <c r="J101" s="142">
        <v>153.19379235160002</v>
      </c>
      <c r="K101" s="141">
        <v>153.19379235160002</v>
      </c>
      <c r="L101" s="143">
        <v>153.19379235160002</v>
      </c>
    </row>
    <row r="102" spans="2:12">
      <c r="B102" s="170">
        <v>93</v>
      </c>
      <c r="C102" s="141">
        <v>39.378447708599985</v>
      </c>
      <c r="D102" s="139">
        <v>46.285698029999992</v>
      </c>
      <c r="E102" s="141">
        <v>59.008330924399992</v>
      </c>
      <c r="F102" s="139">
        <v>84.263706669999991</v>
      </c>
      <c r="G102" s="141">
        <v>136.32918288989998</v>
      </c>
      <c r="H102" s="139">
        <v>147.69884922649996</v>
      </c>
      <c r="I102" s="141">
        <v>152.3036827741</v>
      </c>
      <c r="J102" s="142">
        <v>154.65357205869998</v>
      </c>
      <c r="K102" s="141">
        <v>154.65357205869998</v>
      </c>
      <c r="L102" s="143">
        <v>154.65357205869998</v>
      </c>
    </row>
    <row r="103" spans="2:12">
      <c r="B103" s="170">
        <v>94</v>
      </c>
      <c r="C103" s="141">
        <v>39.71075528419999</v>
      </c>
      <c r="D103" s="139">
        <v>46.285698029999992</v>
      </c>
      <c r="E103" s="141">
        <v>59.091407818299984</v>
      </c>
      <c r="F103" s="139">
        <v>84.263706669999991</v>
      </c>
      <c r="G103" s="141">
        <v>137.69401757539998</v>
      </c>
      <c r="H103" s="139">
        <v>149.13489267819995</v>
      </c>
      <c r="I103" s="141">
        <v>152.50544094499998</v>
      </c>
      <c r="J103" s="142">
        <v>156.41005495829998</v>
      </c>
      <c r="K103" s="141">
        <v>156.41005495829998</v>
      </c>
      <c r="L103" s="143">
        <v>156.41005495829998</v>
      </c>
    </row>
    <row r="104" spans="2:12">
      <c r="B104" s="171">
        <v>95</v>
      </c>
      <c r="C104" s="141">
        <v>40.078667242899996</v>
      </c>
      <c r="D104" s="139">
        <v>46.285698029999992</v>
      </c>
      <c r="E104" s="141">
        <v>59.34063849999999</v>
      </c>
      <c r="F104" s="139">
        <v>84.263706669999991</v>
      </c>
      <c r="G104" s="141">
        <v>139.11819289939999</v>
      </c>
      <c r="H104" s="139">
        <v>150.63027676839999</v>
      </c>
      <c r="I104" s="141">
        <v>155.25884657139997</v>
      </c>
      <c r="J104" s="145">
        <v>157.71554900529998</v>
      </c>
      <c r="K104" s="146">
        <v>157.71554900529998</v>
      </c>
      <c r="L104" s="147">
        <v>157.71554900529998</v>
      </c>
    </row>
    <row r="105" spans="2:12">
      <c r="B105" s="170">
        <v>96</v>
      </c>
      <c r="C105" s="136">
        <v>40.351634179999991</v>
      </c>
      <c r="D105" s="148">
        <v>46.285698029999992</v>
      </c>
      <c r="E105" s="136">
        <v>59.34063849999999</v>
      </c>
      <c r="F105" s="148">
        <v>84.263706669999991</v>
      </c>
      <c r="G105" s="136">
        <v>140.24566503089997</v>
      </c>
      <c r="H105" s="148">
        <v>152.3036827741</v>
      </c>
      <c r="I105" s="136">
        <v>156.94412070479999</v>
      </c>
      <c r="J105" s="142">
        <v>159.40082313869996</v>
      </c>
      <c r="K105" s="141">
        <v>159.40082313869996</v>
      </c>
      <c r="L105" s="143">
        <v>159.40082313869996</v>
      </c>
    </row>
    <row r="106" spans="2:12">
      <c r="B106" s="170">
        <v>97</v>
      </c>
      <c r="C106" s="141">
        <v>40.351634179999991</v>
      </c>
      <c r="D106" s="139">
        <v>46.285698029999992</v>
      </c>
      <c r="E106" s="141">
        <v>59.34063849999999</v>
      </c>
      <c r="F106" s="139">
        <v>84.263706669999991</v>
      </c>
      <c r="G106" s="141">
        <v>141.61049971639997</v>
      </c>
      <c r="H106" s="139">
        <v>153.53796805489998</v>
      </c>
      <c r="I106" s="141">
        <v>158.42763666730002</v>
      </c>
      <c r="J106" s="142">
        <v>160.90807535659999</v>
      </c>
      <c r="K106" s="141">
        <v>160.90807535659999</v>
      </c>
      <c r="L106" s="143">
        <v>160.90807535659999</v>
      </c>
    </row>
    <row r="107" spans="2:12">
      <c r="B107" s="170">
        <v>98</v>
      </c>
      <c r="C107" s="141">
        <v>40.351634179999991</v>
      </c>
      <c r="D107" s="139">
        <v>46.285698029999992</v>
      </c>
      <c r="E107" s="141">
        <v>59.34063849999999</v>
      </c>
      <c r="F107" s="139">
        <v>84.263706669999991</v>
      </c>
      <c r="G107" s="141">
        <v>142.96346627419999</v>
      </c>
      <c r="H107" s="139">
        <v>154.2856601</v>
      </c>
      <c r="I107" s="141">
        <v>158.66499922129995</v>
      </c>
      <c r="J107" s="142">
        <v>162.27291004209994</v>
      </c>
      <c r="K107" s="141">
        <v>162.27291004209994</v>
      </c>
      <c r="L107" s="143">
        <v>162.27291004209994</v>
      </c>
    </row>
    <row r="108" spans="2:12">
      <c r="B108" s="170">
        <v>99</v>
      </c>
      <c r="C108" s="141">
        <v>40.351634179999991</v>
      </c>
      <c r="D108" s="139">
        <v>46.285698029999992</v>
      </c>
      <c r="E108" s="141">
        <v>59.34063849999999</v>
      </c>
      <c r="F108" s="139">
        <v>84.263706669999991</v>
      </c>
      <c r="G108" s="141">
        <v>143.60434516999999</v>
      </c>
      <c r="H108" s="139">
        <v>154.2856601</v>
      </c>
      <c r="I108" s="141">
        <v>158.77181237059997</v>
      </c>
      <c r="J108" s="142">
        <v>162.59334948999998</v>
      </c>
      <c r="K108" s="141">
        <v>162.59334948999998</v>
      </c>
      <c r="L108" s="143">
        <v>162.59334948999998</v>
      </c>
    </row>
    <row r="109" spans="2:12">
      <c r="B109" s="171">
        <v>100</v>
      </c>
      <c r="C109" s="146">
        <v>40.351634179999991</v>
      </c>
      <c r="D109" s="149">
        <v>46.285698029999992</v>
      </c>
      <c r="E109" s="146">
        <v>59.34063849999999</v>
      </c>
      <c r="F109" s="149">
        <v>84.263706669999991</v>
      </c>
      <c r="G109" s="146">
        <v>143.60434516999999</v>
      </c>
      <c r="H109" s="149">
        <v>154.2856601</v>
      </c>
      <c r="I109" s="146">
        <v>160.21972394999997</v>
      </c>
      <c r="J109" s="145">
        <v>162.59334948999998</v>
      </c>
      <c r="K109" s="146">
        <v>162.59334948999998</v>
      </c>
      <c r="L109" s="147">
        <v>162.59334948999998</v>
      </c>
    </row>
    <row r="110" spans="2:12">
      <c r="B110" s="169">
        <v>101</v>
      </c>
      <c r="C110" s="141">
        <v>40.755150521799997</v>
      </c>
      <c r="D110" s="139">
        <v>46.748555010299995</v>
      </c>
      <c r="E110" s="141">
        <v>59.934044884999992</v>
      </c>
      <c r="F110" s="139">
        <v>85.106343736699984</v>
      </c>
      <c r="G110" s="141">
        <v>145.04038862169998</v>
      </c>
      <c r="H110" s="139">
        <v>155.82851670099998</v>
      </c>
      <c r="I110" s="141">
        <v>161.82192118949999</v>
      </c>
      <c r="J110" s="135">
        <v>164.21928298489999</v>
      </c>
      <c r="K110" s="136">
        <v>164.21928298489999</v>
      </c>
      <c r="L110" s="137">
        <v>164.21928298489999</v>
      </c>
    </row>
    <row r="111" spans="2:12">
      <c r="B111" s="170">
        <v>102</v>
      </c>
      <c r="C111" s="141">
        <v>41.15866686359999</v>
      </c>
      <c r="D111" s="139">
        <v>47.211411990599991</v>
      </c>
      <c r="E111" s="141">
        <v>60.527451269999986</v>
      </c>
      <c r="F111" s="139">
        <v>85.948980803399976</v>
      </c>
      <c r="G111" s="141">
        <v>146.47643207339996</v>
      </c>
      <c r="H111" s="139">
        <v>157.37137330199999</v>
      </c>
      <c r="I111" s="141">
        <v>163.42411842899995</v>
      </c>
      <c r="J111" s="142">
        <v>165.8452164798</v>
      </c>
      <c r="K111" s="141">
        <v>165.8452164798</v>
      </c>
      <c r="L111" s="143">
        <v>165.8452164798</v>
      </c>
    </row>
    <row r="112" spans="2:12">
      <c r="B112" s="170">
        <v>103</v>
      </c>
      <c r="C112" s="141">
        <v>41.562183205400004</v>
      </c>
      <c r="D112" s="139">
        <v>47.674268970899995</v>
      </c>
      <c r="E112" s="141">
        <v>61.120857654999988</v>
      </c>
      <c r="F112" s="139">
        <v>86.791617870099984</v>
      </c>
      <c r="G112" s="141">
        <v>147.91247552509998</v>
      </c>
      <c r="H112" s="139">
        <v>158.91422990299998</v>
      </c>
      <c r="I112" s="141">
        <v>165.02631566849999</v>
      </c>
      <c r="J112" s="142">
        <v>167.47114997470001</v>
      </c>
      <c r="K112" s="141">
        <v>167.47114997470001</v>
      </c>
      <c r="L112" s="143">
        <v>167.47114997470001</v>
      </c>
    </row>
    <row r="113" spans="2:12">
      <c r="B113" s="170">
        <v>104</v>
      </c>
      <c r="C113" s="141">
        <v>41.965699547199989</v>
      </c>
      <c r="D113" s="139">
        <v>48.137125951199991</v>
      </c>
      <c r="E113" s="141">
        <v>61.714264039999989</v>
      </c>
      <c r="F113" s="139">
        <v>87.634254936799991</v>
      </c>
      <c r="G113" s="141">
        <v>149.34851897679997</v>
      </c>
      <c r="H113" s="139">
        <v>160.45708650399996</v>
      </c>
      <c r="I113" s="141">
        <v>166.628512908</v>
      </c>
      <c r="J113" s="142">
        <v>169.09708346959997</v>
      </c>
      <c r="K113" s="141">
        <v>169.09708346959997</v>
      </c>
      <c r="L113" s="143">
        <v>169.09708346959997</v>
      </c>
    </row>
    <row r="114" spans="2:12">
      <c r="B114" s="171">
        <v>105</v>
      </c>
      <c r="C114" s="141">
        <v>42.369215888999996</v>
      </c>
      <c r="D114" s="139">
        <v>48.599982931499987</v>
      </c>
      <c r="E114" s="141">
        <v>62.307670424999984</v>
      </c>
      <c r="F114" s="139">
        <v>88.47689200349997</v>
      </c>
      <c r="G114" s="141">
        <v>150.78456242849998</v>
      </c>
      <c r="H114" s="139">
        <v>161.99994310499997</v>
      </c>
      <c r="I114" s="141">
        <v>168.23071014749999</v>
      </c>
      <c r="J114" s="145">
        <v>170.72301696449995</v>
      </c>
      <c r="K114" s="146">
        <v>170.72301696449995</v>
      </c>
      <c r="L114" s="147">
        <v>170.72301696449995</v>
      </c>
    </row>
    <row r="115" spans="2:12">
      <c r="B115" s="170">
        <v>106</v>
      </c>
      <c r="C115" s="136">
        <v>42.772732230799988</v>
      </c>
      <c r="D115" s="148">
        <v>49.062839911799998</v>
      </c>
      <c r="E115" s="136">
        <v>62.901076809999992</v>
      </c>
      <c r="F115" s="148">
        <v>89.319529070199991</v>
      </c>
      <c r="G115" s="136">
        <v>152.22060588019997</v>
      </c>
      <c r="H115" s="148">
        <v>163.54279970599998</v>
      </c>
      <c r="I115" s="136">
        <v>169.83290738699998</v>
      </c>
      <c r="J115" s="142">
        <v>172.34895045939999</v>
      </c>
      <c r="K115" s="141">
        <v>172.34895045939999</v>
      </c>
      <c r="L115" s="143">
        <v>172.34895045939999</v>
      </c>
    </row>
    <row r="116" spans="2:12">
      <c r="B116" s="170">
        <v>107</v>
      </c>
      <c r="C116" s="141">
        <v>43.176248572599995</v>
      </c>
      <c r="D116" s="139">
        <v>49.525696892099987</v>
      </c>
      <c r="E116" s="141">
        <v>63.494483194999994</v>
      </c>
      <c r="F116" s="139">
        <v>90.162166136900012</v>
      </c>
      <c r="G116" s="141">
        <v>153.65664933189996</v>
      </c>
      <c r="H116" s="139">
        <v>165.08565630699994</v>
      </c>
      <c r="I116" s="141">
        <v>171.43510462649994</v>
      </c>
      <c r="J116" s="142">
        <v>173.9748839543</v>
      </c>
      <c r="K116" s="141">
        <v>173.9748839543</v>
      </c>
      <c r="L116" s="143">
        <v>173.9748839543</v>
      </c>
    </row>
    <row r="117" spans="2:12">
      <c r="B117" s="170">
        <v>108</v>
      </c>
      <c r="C117" s="141">
        <v>43.579764914399988</v>
      </c>
      <c r="D117" s="139">
        <v>49.98855387239999</v>
      </c>
      <c r="E117" s="141">
        <v>64.087889579999995</v>
      </c>
      <c r="F117" s="139">
        <v>91.004803203599991</v>
      </c>
      <c r="G117" s="141">
        <v>155.0926927836</v>
      </c>
      <c r="H117" s="139">
        <v>166.628512908</v>
      </c>
      <c r="I117" s="141">
        <v>173.03730186599995</v>
      </c>
      <c r="J117" s="142">
        <v>175.60081744919998</v>
      </c>
      <c r="K117" s="141">
        <v>175.60081744919998</v>
      </c>
      <c r="L117" s="143">
        <v>175.60081744919998</v>
      </c>
    </row>
    <row r="118" spans="2:12">
      <c r="B118" s="170">
        <v>109</v>
      </c>
      <c r="C118" s="141">
        <v>43.983281256199994</v>
      </c>
      <c r="D118" s="139">
        <v>50.451410852699993</v>
      </c>
      <c r="E118" s="141">
        <v>64.68129596499999</v>
      </c>
      <c r="F118" s="139">
        <v>91.847440270299984</v>
      </c>
      <c r="G118" s="141">
        <v>156.52873623529993</v>
      </c>
      <c r="H118" s="139">
        <v>168.17136950899996</v>
      </c>
      <c r="I118" s="141">
        <v>174.63949910549997</v>
      </c>
      <c r="J118" s="142">
        <v>177.22675094409999</v>
      </c>
      <c r="K118" s="141">
        <v>177.22675094409999</v>
      </c>
      <c r="L118" s="143">
        <v>177.22675094409999</v>
      </c>
    </row>
    <row r="119" spans="2:12">
      <c r="B119" s="170">
        <v>110</v>
      </c>
      <c r="C119" s="146">
        <v>44.386797597999994</v>
      </c>
      <c r="D119" s="149">
        <v>50.91426783299999</v>
      </c>
      <c r="E119" s="146">
        <v>65.274702349999984</v>
      </c>
      <c r="F119" s="149">
        <v>92.690077336999991</v>
      </c>
      <c r="G119" s="146">
        <v>157.96477968699998</v>
      </c>
      <c r="H119" s="149">
        <v>169.71422610999997</v>
      </c>
      <c r="I119" s="146">
        <v>176.24169634499995</v>
      </c>
      <c r="J119" s="142">
        <v>178.85268443899994</v>
      </c>
      <c r="K119" s="141">
        <v>178.85268443899994</v>
      </c>
      <c r="L119" s="143">
        <v>178.85268443899994</v>
      </c>
    </row>
    <row r="120" spans="2:12">
      <c r="B120" s="169">
        <v>111</v>
      </c>
      <c r="C120" s="141">
        <v>44.790313939799994</v>
      </c>
      <c r="D120" s="139">
        <v>51.377124813299986</v>
      </c>
      <c r="E120" s="141">
        <v>65.868108734999979</v>
      </c>
      <c r="F120" s="139">
        <v>93.532714403699984</v>
      </c>
      <c r="G120" s="141">
        <v>159.40082313869996</v>
      </c>
      <c r="H120" s="139">
        <v>171.25708271099998</v>
      </c>
      <c r="I120" s="141">
        <v>177.84389358449997</v>
      </c>
      <c r="J120" s="135">
        <v>180.47861793389993</v>
      </c>
      <c r="K120" s="136">
        <v>180.47861793389993</v>
      </c>
      <c r="L120" s="137">
        <v>180.47861793389993</v>
      </c>
    </row>
    <row r="121" spans="2:12">
      <c r="B121" s="170">
        <v>112</v>
      </c>
      <c r="C121" s="141">
        <v>45.193830281599993</v>
      </c>
      <c r="D121" s="139">
        <v>51.839981793599989</v>
      </c>
      <c r="E121" s="141">
        <v>66.461515119999987</v>
      </c>
      <c r="F121" s="139">
        <v>94.375351470399991</v>
      </c>
      <c r="G121" s="141">
        <v>160.83686659040001</v>
      </c>
      <c r="H121" s="139">
        <v>172.79993931199996</v>
      </c>
      <c r="I121" s="141">
        <v>179.44609082399995</v>
      </c>
      <c r="J121" s="142">
        <v>182.10455142879994</v>
      </c>
      <c r="K121" s="141">
        <v>182.10455142879994</v>
      </c>
      <c r="L121" s="143">
        <v>182.10455142879994</v>
      </c>
    </row>
    <row r="122" spans="2:12">
      <c r="B122" s="170">
        <v>113</v>
      </c>
      <c r="C122" s="141">
        <v>45.597346623399986</v>
      </c>
      <c r="D122" s="139">
        <v>52.302838773899985</v>
      </c>
      <c r="E122" s="141">
        <v>67.054921504999996</v>
      </c>
      <c r="F122" s="139">
        <v>95.217988537099998</v>
      </c>
      <c r="G122" s="141">
        <v>162.27291004209994</v>
      </c>
      <c r="H122" s="139">
        <v>174.34279591299997</v>
      </c>
      <c r="I122" s="141">
        <v>181.04828806349997</v>
      </c>
      <c r="J122" s="142">
        <v>183.73048492369998</v>
      </c>
      <c r="K122" s="141">
        <v>183.73048492369998</v>
      </c>
      <c r="L122" s="143">
        <v>183.73048492369998</v>
      </c>
    </row>
    <row r="123" spans="2:12">
      <c r="B123" s="170">
        <v>114</v>
      </c>
      <c r="C123" s="141">
        <v>46.000862965199985</v>
      </c>
      <c r="D123" s="139">
        <v>52.765695754199996</v>
      </c>
      <c r="E123" s="141">
        <v>67.648327889999976</v>
      </c>
      <c r="F123" s="139">
        <v>96.060625603799977</v>
      </c>
      <c r="G123" s="141">
        <v>163.70895349380001</v>
      </c>
      <c r="H123" s="139">
        <v>175.88565251399996</v>
      </c>
      <c r="I123" s="141">
        <v>182.65048530299998</v>
      </c>
      <c r="J123" s="142">
        <v>185.35641841859999</v>
      </c>
      <c r="K123" s="141">
        <v>185.35641841859999</v>
      </c>
      <c r="L123" s="143">
        <v>185.35641841859999</v>
      </c>
    </row>
    <row r="124" spans="2:12">
      <c r="B124" s="171">
        <v>115</v>
      </c>
      <c r="C124" s="141">
        <v>46.404379306999985</v>
      </c>
      <c r="D124" s="139">
        <v>53.228552734499999</v>
      </c>
      <c r="E124" s="141">
        <v>68.241734274999999</v>
      </c>
      <c r="F124" s="139">
        <v>96.903262670499998</v>
      </c>
      <c r="G124" s="141">
        <v>165.14499694549997</v>
      </c>
      <c r="H124" s="139">
        <v>177.428509115</v>
      </c>
      <c r="I124" s="141">
        <v>184.25268254249994</v>
      </c>
      <c r="J124" s="145">
        <v>186.98235191349997</v>
      </c>
      <c r="K124" s="146">
        <v>186.98235191349997</v>
      </c>
      <c r="L124" s="147">
        <v>186.98235191349997</v>
      </c>
    </row>
    <row r="125" spans="2:12">
      <c r="B125" s="170">
        <v>116</v>
      </c>
      <c r="C125" s="136">
        <v>46.807895648799992</v>
      </c>
      <c r="D125" s="148">
        <v>53.691409714799988</v>
      </c>
      <c r="E125" s="136">
        <v>68.835140659999993</v>
      </c>
      <c r="F125" s="148">
        <v>97.745899737199977</v>
      </c>
      <c r="G125" s="136">
        <v>166.58104039720001</v>
      </c>
      <c r="H125" s="148">
        <v>178.97136571599998</v>
      </c>
      <c r="I125" s="136">
        <v>185.85487978199998</v>
      </c>
      <c r="J125" s="142">
        <v>188.60828540839995</v>
      </c>
      <c r="K125" s="141">
        <v>188.60828540839995</v>
      </c>
      <c r="L125" s="143">
        <v>188.60828540839995</v>
      </c>
    </row>
    <row r="126" spans="2:12">
      <c r="B126" s="170">
        <v>117</v>
      </c>
      <c r="C126" s="141">
        <v>47.211411990599991</v>
      </c>
      <c r="D126" s="139">
        <v>54.154266695099992</v>
      </c>
      <c r="E126" s="141">
        <v>69.428547044999988</v>
      </c>
      <c r="F126" s="139">
        <v>98.588536803899984</v>
      </c>
      <c r="G126" s="141">
        <v>168.01708384889997</v>
      </c>
      <c r="H126" s="139">
        <v>180.51422231699999</v>
      </c>
      <c r="I126" s="141">
        <v>187.45707702149997</v>
      </c>
      <c r="J126" s="142">
        <v>190.23421890329996</v>
      </c>
      <c r="K126" s="141">
        <v>190.23421890329996</v>
      </c>
      <c r="L126" s="143">
        <v>190.23421890329996</v>
      </c>
    </row>
    <row r="127" spans="2:12">
      <c r="B127" s="170">
        <v>118</v>
      </c>
      <c r="C127" s="141">
        <v>47.614928332399991</v>
      </c>
      <c r="D127" s="139">
        <v>54.617123675399988</v>
      </c>
      <c r="E127" s="141">
        <v>70.021953429999996</v>
      </c>
      <c r="F127" s="139">
        <v>99.431173870599991</v>
      </c>
      <c r="G127" s="141">
        <v>169.45312730059996</v>
      </c>
      <c r="H127" s="139">
        <v>182.05707891799995</v>
      </c>
      <c r="I127" s="141">
        <v>189.05927426100001</v>
      </c>
      <c r="J127" s="142">
        <v>191.86015239819994</v>
      </c>
      <c r="K127" s="141">
        <v>191.86015239819994</v>
      </c>
      <c r="L127" s="143">
        <v>191.86015239819994</v>
      </c>
    </row>
    <row r="128" spans="2:12">
      <c r="B128" s="170">
        <v>119</v>
      </c>
      <c r="C128" s="141">
        <v>48.018444674199991</v>
      </c>
      <c r="D128" s="139">
        <v>55.079980655699991</v>
      </c>
      <c r="E128" s="141">
        <v>70.615359814999977</v>
      </c>
      <c r="F128" s="139">
        <v>100.27381093729997</v>
      </c>
      <c r="G128" s="141">
        <v>170.8891707523</v>
      </c>
      <c r="H128" s="139">
        <v>183.59993551899996</v>
      </c>
      <c r="I128" s="141">
        <v>190.6614715005</v>
      </c>
      <c r="J128" s="142">
        <v>193.48608589309995</v>
      </c>
      <c r="K128" s="141">
        <v>193.48608589309995</v>
      </c>
      <c r="L128" s="143">
        <v>193.48608589309995</v>
      </c>
    </row>
    <row r="129" spans="2:12">
      <c r="B129" s="170">
        <v>120</v>
      </c>
      <c r="C129" s="146">
        <v>48.421961015999983</v>
      </c>
      <c r="D129" s="149">
        <v>55.542837635999987</v>
      </c>
      <c r="E129" s="146">
        <v>71.208766199999985</v>
      </c>
      <c r="F129" s="149">
        <v>101.11644800399998</v>
      </c>
      <c r="G129" s="146">
        <v>172.32521420399993</v>
      </c>
      <c r="H129" s="149">
        <v>185.14279211999997</v>
      </c>
      <c r="I129" s="146">
        <v>192.26366873999996</v>
      </c>
      <c r="J129" s="142">
        <v>195.11201938799996</v>
      </c>
      <c r="K129" s="141">
        <v>195.11201938799996</v>
      </c>
      <c r="L129" s="143">
        <v>195.11201938799996</v>
      </c>
    </row>
    <row r="130" spans="2:12">
      <c r="B130" s="169">
        <v>121</v>
      </c>
      <c r="C130" s="141">
        <v>48.82547735779999</v>
      </c>
      <c r="D130" s="139">
        <v>56.005694616299991</v>
      </c>
      <c r="E130" s="141">
        <v>71.802172584999994</v>
      </c>
      <c r="F130" s="139">
        <v>101.95908507069998</v>
      </c>
      <c r="G130" s="141">
        <v>173.76125765569995</v>
      </c>
      <c r="H130" s="139">
        <v>186.68564872099998</v>
      </c>
      <c r="I130" s="141">
        <v>193.86586597949994</v>
      </c>
      <c r="J130" s="135">
        <v>196.73795288289995</v>
      </c>
      <c r="K130" s="136">
        <v>196.73795288289995</v>
      </c>
      <c r="L130" s="137">
        <v>196.73795288289995</v>
      </c>
    </row>
    <row r="131" spans="2:12">
      <c r="B131" s="170">
        <v>122</v>
      </c>
      <c r="C131" s="141">
        <v>49.228993699599989</v>
      </c>
      <c r="D131" s="139">
        <v>56.46855159659998</v>
      </c>
      <c r="E131" s="141">
        <v>72.395578969999988</v>
      </c>
      <c r="F131" s="139">
        <v>102.80172213739998</v>
      </c>
      <c r="G131" s="141">
        <v>175.19730110739997</v>
      </c>
      <c r="H131" s="139">
        <v>188.22850532199993</v>
      </c>
      <c r="I131" s="141">
        <v>195.46806321899996</v>
      </c>
      <c r="J131" s="142">
        <v>198.36388637779993</v>
      </c>
      <c r="K131" s="141">
        <v>198.36388637779993</v>
      </c>
      <c r="L131" s="143">
        <v>198.36388637779993</v>
      </c>
    </row>
    <row r="132" spans="2:12">
      <c r="B132" s="170">
        <v>123</v>
      </c>
      <c r="C132" s="141">
        <v>49.632510041399996</v>
      </c>
      <c r="D132" s="139">
        <v>56.93140857689999</v>
      </c>
      <c r="E132" s="141">
        <v>72.988985354999983</v>
      </c>
      <c r="F132" s="139">
        <v>103.64435920409998</v>
      </c>
      <c r="G132" s="141">
        <v>176.63334455909998</v>
      </c>
      <c r="H132" s="139">
        <v>189.771361923</v>
      </c>
      <c r="I132" s="141">
        <v>197.07026045849997</v>
      </c>
      <c r="J132" s="142">
        <v>199.98981987269994</v>
      </c>
      <c r="K132" s="141">
        <v>199.98981987269994</v>
      </c>
      <c r="L132" s="143">
        <v>199.98981987269994</v>
      </c>
    </row>
    <row r="133" spans="2:12">
      <c r="B133" s="170">
        <v>124</v>
      </c>
      <c r="C133" s="141">
        <v>50.036026383199989</v>
      </c>
      <c r="D133" s="139">
        <v>57.394265557199994</v>
      </c>
      <c r="E133" s="141">
        <v>73.582391739999991</v>
      </c>
      <c r="F133" s="139">
        <v>104.48699627079999</v>
      </c>
      <c r="G133" s="141">
        <v>178.06938801079997</v>
      </c>
      <c r="H133" s="139">
        <v>191.31421852399995</v>
      </c>
      <c r="I133" s="141">
        <v>198.67245769799996</v>
      </c>
      <c r="J133" s="142">
        <v>201.61575336759992</v>
      </c>
      <c r="K133" s="141">
        <v>201.61575336759992</v>
      </c>
      <c r="L133" s="143">
        <v>201.61575336759992</v>
      </c>
    </row>
    <row r="134" spans="2:12">
      <c r="B134" s="171">
        <v>125</v>
      </c>
      <c r="C134" s="141">
        <v>50.439542724999995</v>
      </c>
      <c r="D134" s="139">
        <v>57.85712253749999</v>
      </c>
      <c r="E134" s="141">
        <v>74.175798124999986</v>
      </c>
      <c r="F134" s="139">
        <v>105.32963333749998</v>
      </c>
      <c r="G134" s="141">
        <v>179.50543146249998</v>
      </c>
      <c r="H134" s="139">
        <v>192.85707512499994</v>
      </c>
      <c r="I134" s="141">
        <v>200.27465493749995</v>
      </c>
      <c r="J134" s="145">
        <v>203.24168686249996</v>
      </c>
      <c r="K134" s="146">
        <v>203.24168686249996</v>
      </c>
      <c r="L134" s="147">
        <v>203.24168686249996</v>
      </c>
    </row>
    <row r="135" spans="2:12">
      <c r="B135" s="170">
        <v>126</v>
      </c>
      <c r="C135" s="136">
        <v>50.843059066799988</v>
      </c>
      <c r="D135" s="148">
        <v>58.319979517799993</v>
      </c>
      <c r="E135" s="136">
        <v>74.76920450999998</v>
      </c>
      <c r="F135" s="148">
        <v>106.17227040419996</v>
      </c>
      <c r="G135" s="136">
        <v>180.94147491419994</v>
      </c>
      <c r="H135" s="148">
        <v>194.39993172599995</v>
      </c>
      <c r="I135" s="136">
        <v>201.87685217699996</v>
      </c>
      <c r="J135" s="142">
        <v>204.86762035739997</v>
      </c>
      <c r="K135" s="141">
        <v>204.86762035739997</v>
      </c>
      <c r="L135" s="143">
        <v>204.86762035739997</v>
      </c>
    </row>
    <row r="136" spans="2:12">
      <c r="B136" s="170">
        <v>127</v>
      </c>
      <c r="C136" s="141">
        <v>51.246575408599988</v>
      </c>
      <c r="D136" s="139">
        <v>58.782836498099989</v>
      </c>
      <c r="E136" s="141">
        <v>75.362610895000003</v>
      </c>
      <c r="F136" s="139">
        <v>107.0149074709</v>
      </c>
      <c r="G136" s="141">
        <v>182.37751836589999</v>
      </c>
      <c r="H136" s="139">
        <v>195.94278832699996</v>
      </c>
      <c r="I136" s="141">
        <v>203.47904941649995</v>
      </c>
      <c r="J136" s="142">
        <v>206.49355385229995</v>
      </c>
      <c r="K136" s="141">
        <v>206.49355385229995</v>
      </c>
      <c r="L136" s="143">
        <v>206.49355385229995</v>
      </c>
    </row>
    <row r="137" spans="2:12">
      <c r="B137" s="170">
        <v>128</v>
      </c>
      <c r="C137" s="141">
        <v>51.650091750399994</v>
      </c>
      <c r="D137" s="139">
        <v>59.245693478399993</v>
      </c>
      <c r="E137" s="141">
        <v>75.956017279999983</v>
      </c>
      <c r="F137" s="139">
        <v>107.85754453759996</v>
      </c>
      <c r="G137" s="141">
        <v>183.81356181759995</v>
      </c>
      <c r="H137" s="139">
        <v>197.48564492799997</v>
      </c>
      <c r="I137" s="141">
        <v>205.08124665600002</v>
      </c>
      <c r="J137" s="142">
        <v>208.11948734719996</v>
      </c>
      <c r="K137" s="141">
        <v>208.11948734719996</v>
      </c>
      <c r="L137" s="143">
        <v>208.11948734719996</v>
      </c>
    </row>
    <row r="138" spans="2:12">
      <c r="B138" s="170">
        <v>129</v>
      </c>
      <c r="C138" s="141">
        <v>52.053608092199994</v>
      </c>
      <c r="D138" s="139">
        <v>59.708550458699989</v>
      </c>
      <c r="E138" s="141">
        <v>76.549423664999992</v>
      </c>
      <c r="F138" s="139">
        <v>108.7001816043</v>
      </c>
      <c r="G138" s="141">
        <v>185.24960526929999</v>
      </c>
      <c r="H138" s="139">
        <v>199.02850152899995</v>
      </c>
      <c r="I138" s="141">
        <v>206.68344389549998</v>
      </c>
      <c r="J138" s="142">
        <v>209.74542084209995</v>
      </c>
      <c r="K138" s="141">
        <v>209.74542084209995</v>
      </c>
      <c r="L138" s="143">
        <v>209.74542084209995</v>
      </c>
    </row>
    <row r="139" spans="2:12">
      <c r="B139" s="170">
        <v>130</v>
      </c>
      <c r="C139" s="146">
        <v>52.457124433999994</v>
      </c>
      <c r="D139" s="149">
        <v>60.171407438999992</v>
      </c>
      <c r="E139" s="146">
        <v>77.142830050000001</v>
      </c>
      <c r="F139" s="149">
        <v>109.54281867099998</v>
      </c>
      <c r="G139" s="146">
        <v>186.68564872099998</v>
      </c>
      <c r="H139" s="149">
        <v>200.57135812999999</v>
      </c>
      <c r="I139" s="146">
        <v>208.28564113499996</v>
      </c>
      <c r="J139" s="142">
        <v>211.37135433699993</v>
      </c>
      <c r="K139" s="141">
        <v>211.37135433699993</v>
      </c>
      <c r="L139" s="143">
        <v>211.37135433699993</v>
      </c>
    </row>
    <row r="140" spans="2:12">
      <c r="B140" s="169">
        <v>131</v>
      </c>
      <c r="C140" s="141">
        <v>52.860640775799993</v>
      </c>
      <c r="D140" s="139">
        <v>60.634264419299996</v>
      </c>
      <c r="E140" s="141">
        <v>77.736236434999981</v>
      </c>
      <c r="F140" s="139">
        <v>110.38545573769998</v>
      </c>
      <c r="G140" s="141">
        <v>188.12169217269997</v>
      </c>
      <c r="H140" s="139">
        <v>202.11421473099998</v>
      </c>
      <c r="I140" s="141">
        <v>209.88783837449998</v>
      </c>
      <c r="J140" s="135">
        <v>212.99728783189994</v>
      </c>
      <c r="K140" s="136">
        <v>212.99728783189994</v>
      </c>
      <c r="L140" s="137">
        <v>212.99728783189994</v>
      </c>
    </row>
    <row r="141" spans="2:12">
      <c r="B141" s="170">
        <v>132</v>
      </c>
      <c r="C141" s="141">
        <v>53.264157117599993</v>
      </c>
      <c r="D141" s="139">
        <v>61.097121399599985</v>
      </c>
      <c r="E141" s="141">
        <v>78.329642819999989</v>
      </c>
      <c r="F141" s="139">
        <v>111.22809280439998</v>
      </c>
      <c r="G141" s="141">
        <v>189.55773562439998</v>
      </c>
      <c r="H141" s="139">
        <v>203.65707133199996</v>
      </c>
      <c r="I141" s="141">
        <v>211.49003561399996</v>
      </c>
      <c r="J141" s="142">
        <v>214.62322132679995</v>
      </c>
      <c r="K141" s="141">
        <v>214.62322132679995</v>
      </c>
      <c r="L141" s="143">
        <v>214.62322132679995</v>
      </c>
    </row>
    <row r="142" spans="2:12">
      <c r="B142" s="170">
        <v>133</v>
      </c>
      <c r="C142" s="141">
        <v>53.667673459399992</v>
      </c>
      <c r="D142" s="139">
        <v>61.559978379899995</v>
      </c>
      <c r="E142" s="141">
        <v>78.923049204999984</v>
      </c>
      <c r="F142" s="139">
        <v>112.07072987109999</v>
      </c>
      <c r="G142" s="141">
        <v>190.9937790761</v>
      </c>
      <c r="H142" s="139">
        <v>205.19992793299994</v>
      </c>
      <c r="I142" s="141">
        <v>213.09223285349998</v>
      </c>
      <c r="J142" s="142">
        <v>216.24915482169996</v>
      </c>
      <c r="K142" s="141">
        <v>216.24915482169996</v>
      </c>
      <c r="L142" s="143">
        <v>216.24915482169996</v>
      </c>
    </row>
    <row r="143" spans="2:12">
      <c r="B143" s="170">
        <v>134</v>
      </c>
      <c r="C143" s="141">
        <v>54.071189801199999</v>
      </c>
      <c r="D143" s="139">
        <v>62.022835360199984</v>
      </c>
      <c r="E143" s="141">
        <v>79.516455589999993</v>
      </c>
      <c r="F143" s="139">
        <v>112.91336693779998</v>
      </c>
      <c r="G143" s="141">
        <v>192.42982252779996</v>
      </c>
      <c r="H143" s="139">
        <v>206.74278453399998</v>
      </c>
      <c r="I143" s="141">
        <v>214.69443009299999</v>
      </c>
      <c r="J143" s="142">
        <v>217.87508831659997</v>
      </c>
      <c r="K143" s="141">
        <v>217.87508831659997</v>
      </c>
      <c r="L143" s="143">
        <v>217.87508831659997</v>
      </c>
    </row>
    <row r="144" spans="2:12">
      <c r="B144" s="171">
        <v>135</v>
      </c>
      <c r="C144" s="141">
        <v>54.474706142999992</v>
      </c>
      <c r="D144" s="139">
        <v>62.485692340499988</v>
      </c>
      <c r="E144" s="141">
        <v>80.109861974999987</v>
      </c>
      <c r="F144" s="139">
        <v>113.75600400449997</v>
      </c>
      <c r="G144" s="141">
        <v>193.86586597949994</v>
      </c>
      <c r="H144" s="139">
        <v>208.28564113499996</v>
      </c>
      <c r="I144" s="141">
        <v>216.29662733249998</v>
      </c>
      <c r="J144" s="145">
        <v>219.50102181149992</v>
      </c>
      <c r="K144" s="146">
        <v>219.50102181149992</v>
      </c>
      <c r="L144" s="147">
        <v>219.50102181149992</v>
      </c>
    </row>
    <row r="145" spans="2:12">
      <c r="B145" s="170">
        <v>136</v>
      </c>
      <c r="C145" s="136">
        <v>54.878222484799998</v>
      </c>
      <c r="D145" s="148">
        <v>62.948549320799984</v>
      </c>
      <c r="E145" s="136">
        <v>80.703268359999981</v>
      </c>
      <c r="F145" s="148">
        <v>114.59864107119999</v>
      </c>
      <c r="G145" s="136">
        <v>195.30190943119996</v>
      </c>
      <c r="H145" s="148">
        <v>209.82849773599997</v>
      </c>
      <c r="I145" s="136">
        <v>217.89882457199997</v>
      </c>
      <c r="J145" s="142">
        <v>221.12695530639996</v>
      </c>
      <c r="K145" s="141">
        <v>221.12695530639996</v>
      </c>
      <c r="L145" s="143">
        <v>221.12695530639996</v>
      </c>
    </row>
    <row r="146" spans="2:12">
      <c r="B146" s="170">
        <v>137</v>
      </c>
      <c r="C146" s="141">
        <v>55.281738826599991</v>
      </c>
      <c r="D146" s="139">
        <v>63.411406301099987</v>
      </c>
      <c r="E146" s="141">
        <v>81.29667474499999</v>
      </c>
      <c r="F146" s="139">
        <v>115.44127813789997</v>
      </c>
      <c r="G146" s="141">
        <v>196.73795288289995</v>
      </c>
      <c r="H146" s="139">
        <v>211.37135433699993</v>
      </c>
      <c r="I146" s="141">
        <v>219.50102181149992</v>
      </c>
      <c r="J146" s="142">
        <v>222.75288880129995</v>
      </c>
      <c r="K146" s="141">
        <v>222.75288880129995</v>
      </c>
      <c r="L146" s="143">
        <v>222.75288880129995</v>
      </c>
    </row>
    <row r="147" spans="2:12">
      <c r="B147" s="170">
        <v>138</v>
      </c>
      <c r="C147" s="141">
        <v>55.685255168399998</v>
      </c>
      <c r="D147" s="139">
        <v>63.87426328139999</v>
      </c>
      <c r="E147" s="141">
        <v>81.890081129999984</v>
      </c>
      <c r="F147" s="139">
        <v>116.28391520459998</v>
      </c>
      <c r="G147" s="141">
        <v>198.17399633459996</v>
      </c>
      <c r="H147" s="139">
        <v>212.914210938</v>
      </c>
      <c r="I147" s="141">
        <v>221.10321905099997</v>
      </c>
      <c r="J147" s="142">
        <v>224.37882229619996</v>
      </c>
      <c r="K147" s="141">
        <v>224.37882229619996</v>
      </c>
      <c r="L147" s="143">
        <v>224.37882229619996</v>
      </c>
    </row>
    <row r="148" spans="2:12">
      <c r="B148" s="170">
        <v>139</v>
      </c>
      <c r="C148" s="141">
        <v>56.088771510199983</v>
      </c>
      <c r="D148" s="139">
        <v>64.337120261699994</v>
      </c>
      <c r="E148" s="141">
        <v>82.483487514999993</v>
      </c>
      <c r="F148" s="139">
        <v>117.12655227129999</v>
      </c>
      <c r="G148" s="141">
        <v>199.61003978629995</v>
      </c>
      <c r="H148" s="139">
        <v>214.45706753899992</v>
      </c>
      <c r="I148" s="141">
        <v>222.70541629049995</v>
      </c>
      <c r="J148" s="142">
        <v>226.00475579109997</v>
      </c>
      <c r="K148" s="141">
        <v>226.00475579109997</v>
      </c>
      <c r="L148" s="143">
        <v>226.00475579109997</v>
      </c>
    </row>
    <row r="149" spans="2:12">
      <c r="B149" s="170">
        <v>140</v>
      </c>
      <c r="C149" s="146">
        <v>56.492287851999997</v>
      </c>
      <c r="D149" s="149">
        <v>64.799977241999997</v>
      </c>
      <c r="E149" s="146">
        <v>83.076893899999973</v>
      </c>
      <c r="F149" s="149">
        <v>117.96918933799998</v>
      </c>
      <c r="G149" s="146">
        <v>201.04608323799999</v>
      </c>
      <c r="H149" s="149">
        <v>215.99992413999996</v>
      </c>
      <c r="I149" s="146">
        <v>224.30761352999994</v>
      </c>
      <c r="J149" s="142">
        <v>227.63068928599995</v>
      </c>
      <c r="K149" s="141">
        <v>227.63068928599995</v>
      </c>
      <c r="L149" s="143">
        <v>227.63068928599995</v>
      </c>
    </row>
    <row r="150" spans="2:12">
      <c r="B150" s="169">
        <v>141</v>
      </c>
      <c r="C150" s="141">
        <v>56.895804193799989</v>
      </c>
      <c r="D150" s="139">
        <v>65.262834222299986</v>
      </c>
      <c r="E150" s="141">
        <v>83.670300284999996</v>
      </c>
      <c r="F150" s="139">
        <v>118.81182640469999</v>
      </c>
      <c r="G150" s="141">
        <v>202.48212668969998</v>
      </c>
      <c r="H150" s="139">
        <v>217.54278074099997</v>
      </c>
      <c r="I150" s="141">
        <v>225.90981076949998</v>
      </c>
      <c r="J150" s="135">
        <v>229.25662278089993</v>
      </c>
      <c r="K150" s="136">
        <v>229.25662278089993</v>
      </c>
      <c r="L150" s="137">
        <v>229.25662278089993</v>
      </c>
    </row>
    <row r="151" spans="2:12">
      <c r="B151" s="170">
        <v>142</v>
      </c>
      <c r="C151" s="141">
        <v>57.299320535599996</v>
      </c>
      <c r="D151" s="139">
        <v>65.72569120259999</v>
      </c>
      <c r="E151" s="141">
        <v>84.263706669999991</v>
      </c>
      <c r="F151" s="139">
        <v>119.65446347139998</v>
      </c>
      <c r="G151" s="141">
        <v>203.91817014139997</v>
      </c>
      <c r="H151" s="139">
        <v>219.08563734199996</v>
      </c>
      <c r="I151" s="141">
        <v>227.51200800899994</v>
      </c>
      <c r="J151" s="142">
        <v>230.88255627579994</v>
      </c>
      <c r="K151" s="141">
        <v>230.88255627579994</v>
      </c>
      <c r="L151" s="143">
        <v>230.88255627579994</v>
      </c>
    </row>
    <row r="152" spans="2:12">
      <c r="B152" s="170">
        <v>143</v>
      </c>
      <c r="C152" s="141">
        <v>57.702836877399982</v>
      </c>
      <c r="D152" s="139">
        <v>66.188548182899993</v>
      </c>
      <c r="E152" s="141">
        <v>84.857113054999985</v>
      </c>
      <c r="F152" s="139">
        <v>120.49710053809997</v>
      </c>
      <c r="G152" s="141">
        <v>205.35421359309996</v>
      </c>
      <c r="H152" s="139">
        <v>220.628493943</v>
      </c>
      <c r="I152" s="141">
        <v>229.11420524849999</v>
      </c>
      <c r="J152" s="142">
        <v>232.50848977069992</v>
      </c>
      <c r="K152" s="141">
        <v>232.50848977069992</v>
      </c>
      <c r="L152" s="143">
        <v>232.50848977069992</v>
      </c>
    </row>
    <row r="153" spans="2:12">
      <c r="B153" s="170">
        <v>144</v>
      </c>
      <c r="C153" s="141">
        <v>58.106353219199995</v>
      </c>
      <c r="D153" s="139">
        <v>66.651405163199982</v>
      </c>
      <c r="E153" s="141">
        <v>85.450519439999979</v>
      </c>
      <c r="F153" s="139">
        <v>121.33973760479998</v>
      </c>
      <c r="G153" s="141">
        <v>206.7902570448</v>
      </c>
      <c r="H153" s="139">
        <v>222.17135054399995</v>
      </c>
      <c r="I153" s="141">
        <v>230.71640248799997</v>
      </c>
      <c r="J153" s="142">
        <v>234.13442326559993</v>
      </c>
      <c r="K153" s="141">
        <v>234.13442326559993</v>
      </c>
      <c r="L153" s="143">
        <v>234.13442326559993</v>
      </c>
    </row>
    <row r="154" spans="2:12">
      <c r="B154" s="171">
        <v>145</v>
      </c>
      <c r="C154" s="141">
        <v>58.509869560999981</v>
      </c>
      <c r="D154" s="139">
        <v>67.114262143499985</v>
      </c>
      <c r="E154" s="141">
        <v>86.043925824999988</v>
      </c>
      <c r="F154" s="139">
        <v>122.18237467149999</v>
      </c>
      <c r="G154" s="141">
        <v>208.22630049649993</v>
      </c>
      <c r="H154" s="139">
        <v>223.71420714499999</v>
      </c>
      <c r="I154" s="141">
        <v>232.31859972749996</v>
      </c>
      <c r="J154" s="145">
        <v>235.76035676049997</v>
      </c>
      <c r="K154" s="146">
        <v>235.76035676049997</v>
      </c>
      <c r="L154" s="147">
        <v>235.76035676049997</v>
      </c>
    </row>
    <row r="155" spans="2:12">
      <c r="B155" s="170">
        <v>146</v>
      </c>
      <c r="C155" s="136">
        <v>58.913385902799988</v>
      </c>
      <c r="D155" s="148">
        <v>67.577119123799989</v>
      </c>
      <c r="E155" s="136">
        <v>86.637332209999997</v>
      </c>
      <c r="F155" s="148">
        <v>123.02501173819996</v>
      </c>
      <c r="G155" s="136">
        <v>209.66234394819998</v>
      </c>
      <c r="H155" s="148">
        <v>225.257063746</v>
      </c>
      <c r="I155" s="136">
        <v>233.92079696699994</v>
      </c>
      <c r="J155" s="142">
        <v>237.38629025539996</v>
      </c>
      <c r="K155" s="141">
        <v>237.38629025539996</v>
      </c>
      <c r="L155" s="143">
        <v>237.38629025539996</v>
      </c>
    </row>
    <row r="156" spans="2:12">
      <c r="B156" s="170">
        <v>147</v>
      </c>
      <c r="C156" s="141">
        <v>59.316902244599987</v>
      </c>
      <c r="D156" s="139">
        <v>68.039976104099992</v>
      </c>
      <c r="E156" s="141">
        <v>87.230738594999977</v>
      </c>
      <c r="F156" s="139">
        <v>123.86764880489999</v>
      </c>
      <c r="G156" s="141">
        <v>211.09838739989996</v>
      </c>
      <c r="H156" s="139">
        <v>226.79992034699995</v>
      </c>
      <c r="I156" s="141">
        <v>235.52299420649996</v>
      </c>
      <c r="J156" s="142">
        <v>239.01222375029994</v>
      </c>
      <c r="K156" s="141">
        <v>239.01222375029994</v>
      </c>
      <c r="L156" s="143">
        <v>239.01222375029994</v>
      </c>
    </row>
    <row r="157" spans="2:12">
      <c r="B157" s="170">
        <v>148</v>
      </c>
      <c r="C157" s="141">
        <v>59.720418586399987</v>
      </c>
      <c r="D157" s="139">
        <v>68.502833084399995</v>
      </c>
      <c r="E157" s="141">
        <v>87.824144979999986</v>
      </c>
      <c r="F157" s="139">
        <v>124.71028587159998</v>
      </c>
      <c r="G157" s="141">
        <v>212.53443085159998</v>
      </c>
      <c r="H157" s="139">
        <v>228.34277694799994</v>
      </c>
      <c r="I157" s="141">
        <v>237.125191446</v>
      </c>
      <c r="J157" s="142">
        <v>240.63815724519995</v>
      </c>
      <c r="K157" s="141">
        <v>240.63815724519995</v>
      </c>
      <c r="L157" s="143">
        <v>240.63815724519995</v>
      </c>
    </row>
    <row r="158" spans="2:12">
      <c r="B158" s="170">
        <v>149</v>
      </c>
      <c r="C158" s="141">
        <v>60.123934928199986</v>
      </c>
      <c r="D158" s="139">
        <v>68.965690064699984</v>
      </c>
      <c r="E158" s="141">
        <v>88.417551364999994</v>
      </c>
      <c r="F158" s="139">
        <v>125.55292293829999</v>
      </c>
      <c r="G158" s="141">
        <v>213.97047430329997</v>
      </c>
      <c r="H158" s="139">
        <v>229.88563354899998</v>
      </c>
      <c r="I158" s="141">
        <v>238.72738868549999</v>
      </c>
      <c r="J158" s="142">
        <v>242.26409074009996</v>
      </c>
      <c r="K158" s="141">
        <v>242.26409074009996</v>
      </c>
      <c r="L158" s="143">
        <v>242.26409074009996</v>
      </c>
    </row>
    <row r="159" spans="2:12">
      <c r="B159" s="171">
        <v>150</v>
      </c>
      <c r="C159" s="146">
        <v>60.527451269999986</v>
      </c>
      <c r="D159" s="149">
        <v>69.428547044999988</v>
      </c>
      <c r="E159" s="146">
        <v>89.010957749999974</v>
      </c>
      <c r="F159" s="149">
        <v>126.39556000499996</v>
      </c>
      <c r="G159" s="146">
        <v>215.40651775499995</v>
      </c>
      <c r="H159" s="149">
        <v>231.42849014999996</v>
      </c>
      <c r="I159" s="146">
        <v>240.32958592499995</v>
      </c>
      <c r="J159" s="145">
        <v>243.89002423499994</v>
      </c>
      <c r="K159" s="146">
        <v>243.89002423499994</v>
      </c>
      <c r="L159" s="147">
        <v>243.89002423499994</v>
      </c>
    </row>
    <row r="160" spans="2:12">
      <c r="B160" s="150" t="s">
        <v>263</v>
      </c>
      <c r="C160" s="146">
        <v>0.4008440481456953</v>
      </c>
      <c r="D160" s="149">
        <v>0.45979170228476812</v>
      </c>
      <c r="E160" s="146">
        <v>0.58947654139072836</v>
      </c>
      <c r="F160" s="149">
        <v>0.83705668877483419</v>
      </c>
      <c r="G160" s="146">
        <v>1.4265332301655627</v>
      </c>
      <c r="H160" s="149">
        <v>1.5326390076158938</v>
      </c>
      <c r="I160" s="146">
        <v>1.5915866617549665</v>
      </c>
      <c r="J160" s="145">
        <v>1.6151657234105956</v>
      </c>
      <c r="K160" s="146">
        <v>1.6151657234105956</v>
      </c>
      <c r="L160" s="147">
        <v>1.6151657234105956</v>
      </c>
    </row>
    <row r="161" spans="2:2">
      <c r="B161" s="151" t="s">
        <v>264</v>
      </c>
    </row>
    <row r="162" spans="2:2">
      <c r="B162" s="154" t="s">
        <v>265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63"/>
  <sheetViews>
    <sheetView showGridLines="0" workbookViewId="0">
      <selection activeCell="K1" activeCellId="1" sqref="K1 K1"/>
    </sheetView>
  </sheetViews>
  <sheetFormatPr defaultColWidth="9.140625" defaultRowHeight="12.75"/>
  <cols>
    <col min="1" max="1" width="5.7109375" style="127" customWidth="1"/>
    <col min="2" max="2" width="7.7109375" style="127" customWidth="1"/>
    <col min="3" max="10" width="9.7109375" style="152" customWidth="1"/>
    <col min="11" max="12" width="9.7109375" style="110" customWidth="1"/>
    <col min="13" max="256" width="9.140625" style="110"/>
    <col min="257" max="257" width="5.7109375" style="110" customWidth="1"/>
    <col min="258" max="258" width="7.7109375" style="110" customWidth="1"/>
    <col min="259" max="268" width="9.7109375" style="110" customWidth="1"/>
    <col min="269" max="512" width="9.140625" style="110"/>
    <col min="513" max="513" width="5.7109375" style="110" customWidth="1"/>
    <col min="514" max="514" width="7.7109375" style="110" customWidth="1"/>
    <col min="515" max="524" width="9.7109375" style="110" customWidth="1"/>
    <col min="525" max="768" width="9.140625" style="110"/>
    <col min="769" max="769" width="5.7109375" style="110" customWidth="1"/>
    <col min="770" max="770" width="7.7109375" style="110" customWidth="1"/>
    <col min="771" max="780" width="9.7109375" style="110" customWidth="1"/>
    <col min="781" max="1024" width="9.140625" style="110"/>
    <col min="1025" max="1025" width="5.7109375" style="110" customWidth="1"/>
    <col min="1026" max="1026" width="7.7109375" style="110" customWidth="1"/>
    <col min="1027" max="1036" width="9.7109375" style="110" customWidth="1"/>
    <col min="1037" max="1280" width="9.140625" style="110"/>
    <col min="1281" max="1281" width="5.7109375" style="110" customWidth="1"/>
    <col min="1282" max="1282" width="7.7109375" style="110" customWidth="1"/>
    <col min="1283" max="1292" width="9.7109375" style="110" customWidth="1"/>
    <col min="1293" max="1536" width="9.140625" style="110"/>
    <col min="1537" max="1537" width="5.7109375" style="110" customWidth="1"/>
    <col min="1538" max="1538" width="7.7109375" style="110" customWidth="1"/>
    <col min="1539" max="1548" width="9.7109375" style="110" customWidth="1"/>
    <col min="1549" max="1792" width="9.140625" style="110"/>
    <col min="1793" max="1793" width="5.7109375" style="110" customWidth="1"/>
    <col min="1794" max="1794" width="7.7109375" style="110" customWidth="1"/>
    <col min="1795" max="1804" width="9.7109375" style="110" customWidth="1"/>
    <col min="1805" max="2048" width="9.140625" style="110"/>
    <col min="2049" max="2049" width="5.7109375" style="110" customWidth="1"/>
    <col min="2050" max="2050" width="7.7109375" style="110" customWidth="1"/>
    <col min="2051" max="2060" width="9.7109375" style="110" customWidth="1"/>
    <col min="2061" max="2304" width="9.140625" style="110"/>
    <col min="2305" max="2305" width="5.7109375" style="110" customWidth="1"/>
    <col min="2306" max="2306" width="7.7109375" style="110" customWidth="1"/>
    <col min="2307" max="2316" width="9.7109375" style="110" customWidth="1"/>
    <col min="2317" max="2560" width="9.140625" style="110"/>
    <col min="2561" max="2561" width="5.7109375" style="110" customWidth="1"/>
    <col min="2562" max="2562" width="7.7109375" style="110" customWidth="1"/>
    <col min="2563" max="2572" width="9.7109375" style="110" customWidth="1"/>
    <col min="2573" max="2816" width="9.140625" style="110"/>
    <col min="2817" max="2817" width="5.7109375" style="110" customWidth="1"/>
    <col min="2818" max="2818" width="7.7109375" style="110" customWidth="1"/>
    <col min="2819" max="2828" width="9.7109375" style="110" customWidth="1"/>
    <col min="2829" max="3072" width="9.140625" style="110"/>
    <col min="3073" max="3073" width="5.7109375" style="110" customWidth="1"/>
    <col min="3074" max="3074" width="7.7109375" style="110" customWidth="1"/>
    <col min="3075" max="3084" width="9.7109375" style="110" customWidth="1"/>
    <col min="3085" max="3328" width="9.140625" style="110"/>
    <col min="3329" max="3329" width="5.7109375" style="110" customWidth="1"/>
    <col min="3330" max="3330" width="7.7109375" style="110" customWidth="1"/>
    <col min="3331" max="3340" width="9.7109375" style="110" customWidth="1"/>
    <col min="3341" max="3584" width="9.140625" style="110"/>
    <col min="3585" max="3585" width="5.7109375" style="110" customWidth="1"/>
    <col min="3586" max="3586" width="7.7109375" style="110" customWidth="1"/>
    <col min="3587" max="3596" width="9.7109375" style="110" customWidth="1"/>
    <col min="3597" max="3840" width="9.140625" style="110"/>
    <col min="3841" max="3841" width="5.7109375" style="110" customWidth="1"/>
    <col min="3842" max="3842" width="7.7109375" style="110" customWidth="1"/>
    <col min="3843" max="3852" width="9.7109375" style="110" customWidth="1"/>
    <col min="3853" max="4096" width="9.140625" style="110"/>
    <col min="4097" max="4097" width="5.7109375" style="110" customWidth="1"/>
    <col min="4098" max="4098" width="7.7109375" style="110" customWidth="1"/>
    <col min="4099" max="4108" width="9.7109375" style="110" customWidth="1"/>
    <col min="4109" max="4352" width="9.140625" style="110"/>
    <col min="4353" max="4353" width="5.7109375" style="110" customWidth="1"/>
    <col min="4354" max="4354" width="7.7109375" style="110" customWidth="1"/>
    <col min="4355" max="4364" width="9.7109375" style="110" customWidth="1"/>
    <col min="4365" max="4608" width="9.140625" style="110"/>
    <col min="4609" max="4609" width="5.7109375" style="110" customWidth="1"/>
    <col min="4610" max="4610" width="7.7109375" style="110" customWidth="1"/>
    <col min="4611" max="4620" width="9.7109375" style="110" customWidth="1"/>
    <col min="4621" max="4864" width="9.140625" style="110"/>
    <col min="4865" max="4865" width="5.7109375" style="110" customWidth="1"/>
    <col min="4866" max="4866" width="7.7109375" style="110" customWidth="1"/>
    <col min="4867" max="4876" width="9.7109375" style="110" customWidth="1"/>
    <col min="4877" max="5120" width="9.140625" style="110"/>
    <col min="5121" max="5121" width="5.7109375" style="110" customWidth="1"/>
    <col min="5122" max="5122" width="7.7109375" style="110" customWidth="1"/>
    <col min="5123" max="5132" width="9.7109375" style="110" customWidth="1"/>
    <col min="5133" max="5376" width="9.140625" style="110"/>
    <col min="5377" max="5377" width="5.7109375" style="110" customWidth="1"/>
    <col min="5378" max="5378" width="7.7109375" style="110" customWidth="1"/>
    <col min="5379" max="5388" width="9.7109375" style="110" customWidth="1"/>
    <col min="5389" max="5632" width="9.140625" style="110"/>
    <col min="5633" max="5633" width="5.7109375" style="110" customWidth="1"/>
    <col min="5634" max="5634" width="7.7109375" style="110" customWidth="1"/>
    <col min="5635" max="5644" width="9.7109375" style="110" customWidth="1"/>
    <col min="5645" max="5888" width="9.140625" style="110"/>
    <col min="5889" max="5889" width="5.7109375" style="110" customWidth="1"/>
    <col min="5890" max="5890" width="7.7109375" style="110" customWidth="1"/>
    <col min="5891" max="5900" width="9.7109375" style="110" customWidth="1"/>
    <col min="5901" max="6144" width="9.140625" style="110"/>
    <col min="6145" max="6145" width="5.7109375" style="110" customWidth="1"/>
    <col min="6146" max="6146" width="7.7109375" style="110" customWidth="1"/>
    <col min="6147" max="6156" width="9.7109375" style="110" customWidth="1"/>
    <col min="6157" max="6400" width="9.140625" style="110"/>
    <col min="6401" max="6401" width="5.7109375" style="110" customWidth="1"/>
    <col min="6402" max="6402" width="7.7109375" style="110" customWidth="1"/>
    <col min="6403" max="6412" width="9.7109375" style="110" customWidth="1"/>
    <col min="6413" max="6656" width="9.140625" style="110"/>
    <col min="6657" max="6657" width="5.7109375" style="110" customWidth="1"/>
    <col min="6658" max="6658" width="7.7109375" style="110" customWidth="1"/>
    <col min="6659" max="6668" width="9.7109375" style="110" customWidth="1"/>
    <col min="6669" max="6912" width="9.140625" style="110"/>
    <col min="6913" max="6913" width="5.7109375" style="110" customWidth="1"/>
    <col min="6914" max="6914" width="7.7109375" style="110" customWidth="1"/>
    <col min="6915" max="6924" width="9.7109375" style="110" customWidth="1"/>
    <col min="6925" max="7168" width="9.140625" style="110"/>
    <col min="7169" max="7169" width="5.7109375" style="110" customWidth="1"/>
    <col min="7170" max="7170" width="7.7109375" style="110" customWidth="1"/>
    <col min="7171" max="7180" width="9.7109375" style="110" customWidth="1"/>
    <col min="7181" max="7424" width="9.140625" style="110"/>
    <col min="7425" max="7425" width="5.7109375" style="110" customWidth="1"/>
    <col min="7426" max="7426" width="7.7109375" style="110" customWidth="1"/>
    <col min="7427" max="7436" width="9.7109375" style="110" customWidth="1"/>
    <col min="7437" max="7680" width="9.140625" style="110"/>
    <col min="7681" max="7681" width="5.7109375" style="110" customWidth="1"/>
    <col min="7682" max="7682" width="7.7109375" style="110" customWidth="1"/>
    <col min="7683" max="7692" width="9.7109375" style="110" customWidth="1"/>
    <col min="7693" max="7936" width="9.140625" style="110"/>
    <col min="7937" max="7937" width="5.7109375" style="110" customWidth="1"/>
    <col min="7938" max="7938" width="7.7109375" style="110" customWidth="1"/>
    <col min="7939" max="7948" width="9.7109375" style="110" customWidth="1"/>
    <col min="7949" max="8192" width="9.140625" style="110"/>
    <col min="8193" max="8193" width="5.7109375" style="110" customWidth="1"/>
    <col min="8194" max="8194" width="7.7109375" style="110" customWidth="1"/>
    <col min="8195" max="8204" width="9.7109375" style="110" customWidth="1"/>
    <col min="8205" max="8448" width="9.140625" style="110"/>
    <col min="8449" max="8449" width="5.7109375" style="110" customWidth="1"/>
    <col min="8450" max="8450" width="7.7109375" style="110" customWidth="1"/>
    <col min="8451" max="8460" width="9.7109375" style="110" customWidth="1"/>
    <col min="8461" max="8704" width="9.140625" style="110"/>
    <col min="8705" max="8705" width="5.7109375" style="110" customWidth="1"/>
    <col min="8706" max="8706" width="7.7109375" style="110" customWidth="1"/>
    <col min="8707" max="8716" width="9.7109375" style="110" customWidth="1"/>
    <col min="8717" max="8960" width="9.140625" style="110"/>
    <col min="8961" max="8961" width="5.7109375" style="110" customWidth="1"/>
    <col min="8962" max="8962" width="7.7109375" style="110" customWidth="1"/>
    <col min="8963" max="8972" width="9.7109375" style="110" customWidth="1"/>
    <col min="8973" max="9216" width="9.140625" style="110"/>
    <col min="9217" max="9217" width="5.7109375" style="110" customWidth="1"/>
    <col min="9218" max="9218" width="7.7109375" style="110" customWidth="1"/>
    <col min="9219" max="9228" width="9.7109375" style="110" customWidth="1"/>
    <col min="9229" max="9472" width="9.140625" style="110"/>
    <col min="9473" max="9473" width="5.7109375" style="110" customWidth="1"/>
    <col min="9474" max="9474" width="7.7109375" style="110" customWidth="1"/>
    <col min="9475" max="9484" width="9.7109375" style="110" customWidth="1"/>
    <col min="9485" max="9728" width="9.140625" style="110"/>
    <col min="9729" max="9729" width="5.7109375" style="110" customWidth="1"/>
    <col min="9730" max="9730" width="7.7109375" style="110" customWidth="1"/>
    <col min="9731" max="9740" width="9.7109375" style="110" customWidth="1"/>
    <col min="9741" max="9984" width="9.140625" style="110"/>
    <col min="9985" max="9985" width="5.7109375" style="110" customWidth="1"/>
    <col min="9986" max="9986" width="7.7109375" style="110" customWidth="1"/>
    <col min="9987" max="9996" width="9.7109375" style="110" customWidth="1"/>
    <col min="9997" max="10240" width="9.140625" style="110"/>
    <col min="10241" max="10241" width="5.7109375" style="110" customWidth="1"/>
    <col min="10242" max="10242" width="7.7109375" style="110" customWidth="1"/>
    <col min="10243" max="10252" width="9.7109375" style="110" customWidth="1"/>
    <col min="10253" max="10496" width="9.140625" style="110"/>
    <col min="10497" max="10497" width="5.7109375" style="110" customWidth="1"/>
    <col min="10498" max="10498" width="7.7109375" style="110" customWidth="1"/>
    <col min="10499" max="10508" width="9.7109375" style="110" customWidth="1"/>
    <col min="10509" max="10752" width="9.140625" style="110"/>
    <col min="10753" max="10753" width="5.7109375" style="110" customWidth="1"/>
    <col min="10754" max="10754" width="7.7109375" style="110" customWidth="1"/>
    <col min="10755" max="10764" width="9.7109375" style="110" customWidth="1"/>
    <col min="10765" max="11008" width="9.140625" style="110"/>
    <col min="11009" max="11009" width="5.7109375" style="110" customWidth="1"/>
    <col min="11010" max="11010" width="7.7109375" style="110" customWidth="1"/>
    <col min="11011" max="11020" width="9.7109375" style="110" customWidth="1"/>
    <col min="11021" max="11264" width="9.140625" style="110"/>
    <col min="11265" max="11265" width="5.7109375" style="110" customWidth="1"/>
    <col min="11266" max="11266" width="7.7109375" style="110" customWidth="1"/>
    <col min="11267" max="11276" width="9.7109375" style="110" customWidth="1"/>
    <col min="11277" max="11520" width="9.140625" style="110"/>
    <col min="11521" max="11521" width="5.7109375" style="110" customWidth="1"/>
    <col min="11522" max="11522" width="7.7109375" style="110" customWidth="1"/>
    <col min="11523" max="11532" width="9.7109375" style="110" customWidth="1"/>
    <col min="11533" max="11776" width="9.140625" style="110"/>
    <col min="11777" max="11777" width="5.7109375" style="110" customWidth="1"/>
    <col min="11778" max="11778" width="7.7109375" style="110" customWidth="1"/>
    <col min="11779" max="11788" width="9.7109375" style="110" customWidth="1"/>
    <col min="11789" max="12032" width="9.140625" style="110"/>
    <col min="12033" max="12033" width="5.7109375" style="110" customWidth="1"/>
    <col min="12034" max="12034" width="7.7109375" style="110" customWidth="1"/>
    <col min="12035" max="12044" width="9.7109375" style="110" customWidth="1"/>
    <col min="12045" max="12288" width="9.140625" style="110"/>
    <col min="12289" max="12289" width="5.7109375" style="110" customWidth="1"/>
    <col min="12290" max="12290" width="7.7109375" style="110" customWidth="1"/>
    <col min="12291" max="12300" width="9.7109375" style="110" customWidth="1"/>
    <col min="12301" max="12544" width="9.140625" style="110"/>
    <col min="12545" max="12545" width="5.7109375" style="110" customWidth="1"/>
    <col min="12546" max="12546" width="7.7109375" style="110" customWidth="1"/>
    <col min="12547" max="12556" width="9.7109375" style="110" customWidth="1"/>
    <col min="12557" max="12800" width="9.140625" style="110"/>
    <col min="12801" max="12801" width="5.7109375" style="110" customWidth="1"/>
    <col min="12802" max="12802" width="7.7109375" style="110" customWidth="1"/>
    <col min="12803" max="12812" width="9.7109375" style="110" customWidth="1"/>
    <col min="12813" max="13056" width="9.140625" style="110"/>
    <col min="13057" max="13057" width="5.7109375" style="110" customWidth="1"/>
    <col min="13058" max="13058" width="7.7109375" style="110" customWidth="1"/>
    <col min="13059" max="13068" width="9.7109375" style="110" customWidth="1"/>
    <col min="13069" max="13312" width="9.140625" style="110"/>
    <col min="13313" max="13313" width="5.7109375" style="110" customWidth="1"/>
    <col min="13314" max="13314" width="7.7109375" style="110" customWidth="1"/>
    <col min="13315" max="13324" width="9.7109375" style="110" customWidth="1"/>
    <col min="13325" max="13568" width="9.140625" style="110"/>
    <col min="13569" max="13569" width="5.7109375" style="110" customWidth="1"/>
    <col min="13570" max="13570" width="7.7109375" style="110" customWidth="1"/>
    <col min="13571" max="13580" width="9.7109375" style="110" customWidth="1"/>
    <col min="13581" max="13824" width="9.140625" style="110"/>
    <col min="13825" max="13825" width="5.7109375" style="110" customWidth="1"/>
    <col min="13826" max="13826" width="7.7109375" style="110" customWidth="1"/>
    <col min="13827" max="13836" width="9.7109375" style="110" customWidth="1"/>
    <col min="13837" max="14080" width="9.140625" style="110"/>
    <col min="14081" max="14081" width="5.7109375" style="110" customWidth="1"/>
    <col min="14082" max="14082" width="7.7109375" style="110" customWidth="1"/>
    <col min="14083" max="14092" width="9.7109375" style="110" customWidth="1"/>
    <col min="14093" max="14336" width="9.140625" style="110"/>
    <col min="14337" max="14337" width="5.7109375" style="110" customWidth="1"/>
    <col min="14338" max="14338" width="7.7109375" style="110" customWidth="1"/>
    <col min="14339" max="14348" width="9.7109375" style="110" customWidth="1"/>
    <col min="14349" max="14592" width="9.140625" style="110"/>
    <col min="14593" max="14593" width="5.7109375" style="110" customWidth="1"/>
    <col min="14594" max="14594" width="7.7109375" style="110" customWidth="1"/>
    <col min="14595" max="14604" width="9.7109375" style="110" customWidth="1"/>
    <col min="14605" max="14848" width="9.140625" style="110"/>
    <col min="14849" max="14849" width="5.7109375" style="110" customWidth="1"/>
    <col min="14850" max="14850" width="7.7109375" style="110" customWidth="1"/>
    <col min="14851" max="14860" width="9.7109375" style="110" customWidth="1"/>
    <col min="14861" max="15104" width="9.140625" style="110"/>
    <col min="15105" max="15105" width="5.7109375" style="110" customWidth="1"/>
    <col min="15106" max="15106" width="7.7109375" style="110" customWidth="1"/>
    <col min="15107" max="15116" width="9.7109375" style="110" customWidth="1"/>
    <col min="15117" max="15360" width="9.140625" style="110"/>
    <col min="15361" max="15361" width="5.7109375" style="110" customWidth="1"/>
    <col min="15362" max="15362" width="7.7109375" style="110" customWidth="1"/>
    <col min="15363" max="15372" width="9.7109375" style="110" customWidth="1"/>
    <col min="15373" max="15616" width="9.140625" style="110"/>
    <col min="15617" max="15617" width="5.7109375" style="110" customWidth="1"/>
    <col min="15618" max="15618" width="7.7109375" style="110" customWidth="1"/>
    <col min="15619" max="15628" width="9.7109375" style="110" customWidth="1"/>
    <col min="15629" max="15872" width="9.140625" style="110"/>
    <col min="15873" max="15873" width="5.7109375" style="110" customWidth="1"/>
    <col min="15874" max="15874" width="7.7109375" style="110" customWidth="1"/>
    <col min="15875" max="15884" width="9.7109375" style="110" customWidth="1"/>
    <col min="15885" max="16128" width="9.140625" style="110"/>
    <col min="16129" max="16129" width="5.7109375" style="110" customWidth="1"/>
    <col min="16130" max="16130" width="7.7109375" style="110" customWidth="1"/>
    <col min="16131" max="16140" width="9.7109375" style="110" customWidth="1"/>
    <col min="16141" max="16384" width="9.140625" style="110"/>
  </cols>
  <sheetData>
    <row r="1" spans="1:11" s="109" customFormat="1" ht="13.5">
      <c r="B1" s="108" t="s">
        <v>245</v>
      </c>
      <c r="E1" s="110"/>
      <c r="G1" s="111"/>
      <c r="I1" s="113" t="s">
        <v>245</v>
      </c>
      <c r="K1" s="694" t="s">
        <v>802</v>
      </c>
    </row>
    <row r="2" spans="1:11" s="109" customFormat="1" ht="45.6" customHeight="1">
      <c r="B2" s="114" t="s">
        <v>800</v>
      </c>
      <c r="C2" s="114"/>
      <c r="D2" s="114"/>
      <c r="E2" s="114"/>
      <c r="F2" s="114"/>
      <c r="G2" s="114"/>
      <c r="H2" s="114"/>
      <c r="I2" s="114"/>
      <c r="J2" s="172"/>
    </row>
    <row r="3" spans="1:11" s="109" customFormat="1" ht="23.1" customHeight="1">
      <c r="B3" s="117" t="s">
        <v>296</v>
      </c>
      <c r="C3" s="114"/>
      <c r="D3" s="114"/>
      <c r="E3" s="114"/>
      <c r="F3" s="114"/>
      <c r="G3" s="114"/>
      <c r="H3" s="114"/>
      <c r="I3" s="114"/>
      <c r="J3" s="172"/>
    </row>
    <row r="4" spans="1:11" s="109" customFormat="1" ht="11.25" customHeight="1">
      <c r="A4" s="121" t="s">
        <v>246</v>
      </c>
      <c r="B4" s="121"/>
      <c r="C4" s="122"/>
      <c r="D4" s="122"/>
      <c r="E4" s="122"/>
      <c r="F4" s="122"/>
      <c r="G4" s="122"/>
      <c r="H4" s="122"/>
      <c r="I4" s="122"/>
      <c r="J4" s="172"/>
    </row>
    <row r="5" spans="1:11" s="109" customFormat="1" ht="11.25" customHeight="1">
      <c r="B5" s="121" t="s">
        <v>267</v>
      </c>
      <c r="C5" s="122"/>
      <c r="D5" s="122"/>
      <c r="E5" s="122"/>
      <c r="F5" s="122"/>
      <c r="G5" s="122"/>
      <c r="H5" s="122"/>
      <c r="I5" s="122"/>
      <c r="J5" s="123"/>
    </row>
    <row r="6" spans="1:11" s="123" customFormat="1" ht="3.75" customHeight="1">
      <c r="C6" s="159"/>
      <c r="D6" s="173"/>
    </row>
    <row r="7" spans="1:11" s="123" customFormat="1" ht="15.75">
      <c r="B7" s="161" t="s">
        <v>247</v>
      </c>
      <c r="D7" s="125"/>
      <c r="E7" s="125"/>
      <c r="F7" s="125"/>
      <c r="G7" s="125"/>
      <c r="H7" s="125"/>
      <c r="I7" s="125"/>
    </row>
    <row r="8" spans="1:11" s="127" customFormat="1">
      <c r="B8" s="162" t="s">
        <v>251</v>
      </c>
      <c r="C8" s="129" t="s">
        <v>297</v>
      </c>
      <c r="D8" s="129" t="s">
        <v>298</v>
      </c>
      <c r="E8" s="129" t="s">
        <v>299</v>
      </c>
      <c r="F8" s="129" t="s">
        <v>300</v>
      </c>
      <c r="G8" s="129" t="s">
        <v>301</v>
      </c>
      <c r="H8" s="129" t="s">
        <v>302</v>
      </c>
      <c r="I8" s="129" t="s">
        <v>303</v>
      </c>
      <c r="J8" s="125"/>
    </row>
    <row r="9" spans="1:11" s="127" customFormat="1" hidden="1">
      <c r="A9" s="159"/>
      <c r="B9" s="128"/>
      <c r="C9" s="133"/>
      <c r="D9" s="134"/>
      <c r="E9" s="133"/>
      <c r="F9" s="134"/>
      <c r="G9" s="133"/>
      <c r="H9" s="134"/>
      <c r="I9" s="133"/>
      <c r="J9" s="164"/>
    </row>
    <row r="10" spans="1:11" s="127" customFormat="1">
      <c r="A10" s="159"/>
      <c r="B10" s="128">
        <v>1</v>
      </c>
      <c r="C10" s="136">
        <v>6.2663714255999983</v>
      </c>
      <c r="D10" s="139">
        <v>6.2663714255999983</v>
      </c>
      <c r="E10" s="136">
        <v>6.2663714255999983</v>
      </c>
      <c r="F10" s="139">
        <v>6.4087889580000006</v>
      </c>
      <c r="G10" s="136">
        <v>6.7648327889999997</v>
      </c>
      <c r="H10" s="139">
        <v>7.1446128753999982</v>
      </c>
      <c r="I10" s="136">
        <v>7.9160411758999984</v>
      </c>
      <c r="J10" s="164"/>
    </row>
    <row r="11" spans="1:11">
      <c r="A11" s="110"/>
      <c r="B11" s="140">
        <v>2</v>
      </c>
      <c r="C11" s="141">
        <v>6.2663714255999983</v>
      </c>
      <c r="D11" s="139">
        <v>6.2663714255999983</v>
      </c>
      <c r="E11" s="141">
        <v>6.2663714255999983</v>
      </c>
      <c r="F11" s="139">
        <v>6.6224152565999992</v>
      </c>
      <c r="G11" s="141">
        <v>7.738019260399998</v>
      </c>
      <c r="H11" s="139">
        <v>8.3551619007999989</v>
      </c>
      <c r="I11" s="141">
        <v>9.1977989674999989</v>
      </c>
      <c r="J11" s="110"/>
    </row>
    <row r="12" spans="1:11">
      <c r="A12" s="174"/>
      <c r="B12" s="140">
        <v>3</v>
      </c>
      <c r="C12" s="141">
        <v>6.2663714256</v>
      </c>
      <c r="D12" s="139">
        <v>6.2663714255999983</v>
      </c>
      <c r="E12" s="141">
        <v>6.3731845748999989</v>
      </c>
      <c r="F12" s="139">
        <v>7.2276897692999977</v>
      </c>
      <c r="G12" s="141">
        <v>8.877359519599997</v>
      </c>
      <c r="H12" s="139">
        <v>9.3520846275999983</v>
      </c>
      <c r="I12" s="141">
        <v>10.432084248299997</v>
      </c>
      <c r="J12" s="110"/>
      <c r="K12" s="123"/>
    </row>
    <row r="13" spans="1:11">
      <c r="A13" s="110"/>
      <c r="B13" s="140">
        <v>4</v>
      </c>
      <c r="C13" s="141">
        <v>6.2663714255999983</v>
      </c>
      <c r="D13" s="139">
        <v>6.2663714255999983</v>
      </c>
      <c r="E13" s="141">
        <v>6.6224152565999992</v>
      </c>
      <c r="F13" s="139">
        <v>8.4263706669999969</v>
      </c>
      <c r="G13" s="141">
        <v>9.8386778632999974</v>
      </c>
      <c r="H13" s="139">
        <v>10.633842419199999</v>
      </c>
      <c r="I13" s="141">
        <v>11.927468338500001</v>
      </c>
      <c r="J13" s="110"/>
    </row>
    <row r="14" spans="1:11">
      <c r="A14" s="110"/>
      <c r="B14" s="140">
        <v>5</v>
      </c>
      <c r="C14" s="141">
        <v>6.2663714255999983</v>
      </c>
      <c r="D14" s="139">
        <v>6.3257120640999993</v>
      </c>
      <c r="E14" s="141">
        <v>6.9784590875999983</v>
      </c>
      <c r="F14" s="139">
        <v>9.3283483721999971</v>
      </c>
      <c r="G14" s="141">
        <v>11.167908165699997</v>
      </c>
      <c r="H14" s="139">
        <v>11.749446422999998</v>
      </c>
      <c r="I14" s="141">
        <v>13.375379917899998</v>
      </c>
      <c r="J14" s="110"/>
    </row>
    <row r="15" spans="1:11">
      <c r="A15" s="110"/>
      <c r="B15" s="128">
        <v>6</v>
      </c>
      <c r="C15" s="136">
        <v>6.3257120640999993</v>
      </c>
      <c r="D15" s="148">
        <v>6.6224152565999992</v>
      </c>
      <c r="E15" s="136">
        <v>7.6074698556999989</v>
      </c>
      <c r="F15" s="148">
        <v>10.194721694299997</v>
      </c>
      <c r="G15" s="136">
        <v>12.437797829599997</v>
      </c>
      <c r="H15" s="148">
        <v>13.078676725399996</v>
      </c>
      <c r="I15" s="136">
        <v>15.096258434399999</v>
      </c>
      <c r="J15" s="110"/>
    </row>
    <row r="16" spans="1:11">
      <c r="A16" s="110"/>
      <c r="B16" s="140">
        <v>7</v>
      </c>
      <c r="C16" s="141">
        <v>6.6224152565999992</v>
      </c>
      <c r="D16" s="139">
        <v>6.7648327889999997</v>
      </c>
      <c r="E16" s="141">
        <v>8.2364806237999986</v>
      </c>
      <c r="F16" s="139">
        <v>11.156040037999999</v>
      </c>
      <c r="G16" s="141">
        <v>13.826368770499998</v>
      </c>
      <c r="H16" s="139">
        <v>14.752082731099998</v>
      </c>
      <c r="I16" s="141">
        <v>16.591642524599997</v>
      </c>
      <c r="J16" s="110"/>
      <c r="K16" s="159"/>
    </row>
    <row r="17" spans="2:9" s="110" customFormat="1">
      <c r="B17" s="140">
        <v>8</v>
      </c>
      <c r="C17" s="141">
        <v>6.6224152565999992</v>
      </c>
      <c r="D17" s="139">
        <v>7.3819754293999988</v>
      </c>
      <c r="E17" s="141">
        <v>8.8061507533999972</v>
      </c>
      <c r="F17" s="139">
        <v>12.105490253999996</v>
      </c>
      <c r="G17" s="141">
        <v>15.143730945199998</v>
      </c>
      <c r="H17" s="139">
        <v>16.164389927399995</v>
      </c>
      <c r="I17" s="141">
        <v>18.217576019499997</v>
      </c>
    </row>
    <row r="18" spans="2:9" s="110" customFormat="1">
      <c r="B18" s="140">
        <v>9</v>
      </c>
      <c r="C18" s="141">
        <v>6.6224152565999992</v>
      </c>
      <c r="D18" s="139">
        <v>7.7261511326999992</v>
      </c>
      <c r="E18" s="141">
        <v>9.5063702876999976</v>
      </c>
      <c r="F18" s="139">
        <v>13.007467959199998</v>
      </c>
      <c r="G18" s="141">
        <v>16.484829375299995</v>
      </c>
      <c r="H18" s="139">
        <v>17.707246528399999</v>
      </c>
      <c r="I18" s="141">
        <v>19.819773258999994</v>
      </c>
    </row>
    <row r="19" spans="2:9" s="110" customFormat="1">
      <c r="B19" s="144">
        <v>10</v>
      </c>
      <c r="C19" s="146">
        <v>6.9665909598999987</v>
      </c>
      <c r="D19" s="149">
        <v>8.1771399852999984</v>
      </c>
      <c r="E19" s="146">
        <v>10.230326077399999</v>
      </c>
      <c r="F19" s="149">
        <v>13.909445664399996</v>
      </c>
      <c r="G19" s="146">
        <v>17.422411463599996</v>
      </c>
      <c r="H19" s="149">
        <v>19.012740575399995</v>
      </c>
      <c r="I19" s="146">
        <v>21.433838626199993</v>
      </c>
    </row>
    <row r="20" spans="2:9" s="110" customFormat="1">
      <c r="B20" s="140">
        <v>11</v>
      </c>
      <c r="C20" s="136">
        <v>7.2632941523999994</v>
      </c>
      <c r="D20" s="139">
        <v>8.6162607101999971</v>
      </c>
      <c r="E20" s="141">
        <v>10.705051185399999</v>
      </c>
      <c r="F20" s="139">
        <v>14.858895880399995</v>
      </c>
      <c r="G20" s="141">
        <v>18.5617517228</v>
      </c>
      <c r="H20" s="139">
        <v>20.389443388599993</v>
      </c>
      <c r="I20" s="141">
        <v>22.810541439399998</v>
      </c>
    </row>
    <row r="21" spans="2:9" s="110" customFormat="1">
      <c r="B21" s="140">
        <v>12</v>
      </c>
      <c r="C21" s="141">
        <v>7.6905467495999984</v>
      </c>
      <c r="D21" s="139">
        <v>9.1265902012999991</v>
      </c>
      <c r="E21" s="141">
        <v>11.310325698099996</v>
      </c>
      <c r="F21" s="139">
        <v>15.665928563999996</v>
      </c>
      <c r="G21" s="141">
        <v>19.807905131299997</v>
      </c>
      <c r="H21" s="139">
        <v>21.718673690999996</v>
      </c>
      <c r="I21" s="141">
        <v>24.175376124899998</v>
      </c>
    </row>
    <row r="22" spans="2:9" s="110" customFormat="1">
      <c r="B22" s="140">
        <v>13</v>
      </c>
      <c r="C22" s="141">
        <v>8.1771399852999984</v>
      </c>
      <c r="D22" s="139">
        <v>9.6013153092999968</v>
      </c>
      <c r="E22" s="141">
        <v>11.737578295299999</v>
      </c>
      <c r="F22" s="139">
        <v>16.662851290799995</v>
      </c>
      <c r="G22" s="141">
        <v>20.935377262799996</v>
      </c>
      <c r="H22" s="139">
        <v>22.846145822499995</v>
      </c>
      <c r="I22" s="141">
        <v>25.540210810399998</v>
      </c>
    </row>
    <row r="23" spans="2:9" s="110" customFormat="1">
      <c r="B23" s="140">
        <v>14</v>
      </c>
      <c r="C23" s="141">
        <v>8.5687881993999984</v>
      </c>
      <c r="D23" s="139">
        <v>10.076040417299998</v>
      </c>
      <c r="E23" s="141">
        <v>12.449665957299999</v>
      </c>
      <c r="F23" s="139">
        <v>17.647905889899999</v>
      </c>
      <c r="G23" s="141">
        <v>21.991640628099997</v>
      </c>
      <c r="H23" s="139">
        <v>24.068562975599995</v>
      </c>
      <c r="I23" s="141">
        <v>26.821968601999995</v>
      </c>
    </row>
    <row r="24" spans="2:9" s="110" customFormat="1">
      <c r="B24" s="140">
        <v>15</v>
      </c>
      <c r="C24" s="141">
        <v>8.877359519599997</v>
      </c>
      <c r="D24" s="139">
        <v>10.372743609799999</v>
      </c>
      <c r="E24" s="141">
        <v>13.078676725399996</v>
      </c>
      <c r="F24" s="139">
        <v>18.265048530299996</v>
      </c>
      <c r="G24" s="141">
        <v>23.202189653499993</v>
      </c>
      <c r="H24" s="139">
        <v>25.089221957799996</v>
      </c>
      <c r="I24" s="141">
        <v>28.044385755099992</v>
      </c>
    </row>
    <row r="25" spans="2:9" s="110" customFormat="1">
      <c r="B25" s="128">
        <v>16</v>
      </c>
      <c r="C25" s="136">
        <v>9.1265902012999991</v>
      </c>
      <c r="D25" s="148">
        <v>10.681314929999997</v>
      </c>
      <c r="E25" s="136">
        <v>13.636478727299997</v>
      </c>
      <c r="F25" s="148">
        <v>18.870323042999999</v>
      </c>
      <c r="G25" s="136">
        <v>24.139771741799997</v>
      </c>
      <c r="H25" s="148">
        <v>26.323507238599994</v>
      </c>
      <c r="I25" s="136">
        <v>29.266802908199992</v>
      </c>
    </row>
    <row r="26" spans="2:9" s="110" customFormat="1">
      <c r="B26" s="140">
        <v>17</v>
      </c>
      <c r="C26" s="141">
        <v>9.4114252660999984</v>
      </c>
      <c r="D26" s="139">
        <v>11.037358760999998</v>
      </c>
      <c r="E26" s="141">
        <v>14.241753239999998</v>
      </c>
      <c r="F26" s="139">
        <v>19.760432620499994</v>
      </c>
      <c r="G26" s="141">
        <v>25.053617574699995</v>
      </c>
      <c r="H26" s="139">
        <v>27.664605668699995</v>
      </c>
      <c r="I26" s="141">
        <v>30.797791381499994</v>
      </c>
    </row>
    <row r="27" spans="2:9" s="110" customFormat="1">
      <c r="B27" s="140">
        <v>18</v>
      </c>
      <c r="C27" s="141">
        <v>9.7437328417</v>
      </c>
      <c r="D27" s="139">
        <v>11.369666336599998</v>
      </c>
      <c r="E27" s="141">
        <v>14.787687114199997</v>
      </c>
      <c r="F27" s="139">
        <v>20.472520282499996</v>
      </c>
      <c r="G27" s="141">
        <v>25.884386513699994</v>
      </c>
      <c r="H27" s="139">
        <v>28.970099715699995</v>
      </c>
      <c r="I27" s="141">
        <v>32.423724876399994</v>
      </c>
    </row>
    <row r="28" spans="2:9" s="110" customFormat="1">
      <c r="B28" s="140">
        <v>19</v>
      </c>
      <c r="C28" s="141">
        <v>10.076040417299998</v>
      </c>
      <c r="D28" s="139">
        <v>11.678237656799999</v>
      </c>
      <c r="E28" s="141">
        <v>15.214939711399998</v>
      </c>
      <c r="F28" s="139">
        <v>21.315157349199996</v>
      </c>
      <c r="G28" s="141">
        <v>26.78636421889999</v>
      </c>
      <c r="H28" s="139">
        <v>30.239989379599994</v>
      </c>
      <c r="I28" s="141">
        <v>33.598669518699992</v>
      </c>
    </row>
    <row r="29" spans="2:9" s="110" customFormat="1">
      <c r="B29" s="144">
        <v>20</v>
      </c>
      <c r="C29" s="146">
        <v>10.467688631399998</v>
      </c>
      <c r="D29" s="149">
        <v>12.212303403299998</v>
      </c>
      <c r="E29" s="146">
        <v>15.784609840999998</v>
      </c>
      <c r="F29" s="149">
        <v>22.300211948299996</v>
      </c>
      <c r="G29" s="146">
        <v>27.771418817999994</v>
      </c>
      <c r="H29" s="149">
        <v>31.438670277299991</v>
      </c>
      <c r="I29" s="146">
        <v>34.951636076499994</v>
      </c>
    </row>
    <row r="30" spans="2:9" s="110" customFormat="1">
      <c r="B30" s="140">
        <v>21</v>
      </c>
      <c r="C30" s="141">
        <v>10.966149994799997</v>
      </c>
      <c r="D30" s="139">
        <v>12.710764766699997</v>
      </c>
      <c r="E30" s="141">
        <v>16.389884353699998</v>
      </c>
      <c r="F30" s="139">
        <v>23.024167737999992</v>
      </c>
      <c r="G30" s="141">
        <v>28.507242735399998</v>
      </c>
      <c r="H30" s="139">
        <v>32.613614919599996</v>
      </c>
      <c r="I30" s="141">
        <v>36.102844463399997</v>
      </c>
    </row>
    <row r="31" spans="2:9" s="110" customFormat="1">
      <c r="B31" s="140">
        <v>22</v>
      </c>
      <c r="C31" s="141">
        <v>11.286589442699997</v>
      </c>
      <c r="D31" s="139">
        <v>13.268566768599998</v>
      </c>
      <c r="E31" s="141">
        <v>16.840873206299996</v>
      </c>
      <c r="F31" s="139">
        <v>23.688782889199995</v>
      </c>
      <c r="G31" s="141">
        <v>29.575374228399994</v>
      </c>
      <c r="H31" s="139">
        <v>33.7173507957</v>
      </c>
      <c r="I31" s="141">
        <v>37.420206638099991</v>
      </c>
    </row>
    <row r="32" spans="2:9" s="110" customFormat="1">
      <c r="B32" s="140">
        <v>23</v>
      </c>
      <c r="C32" s="141">
        <v>11.571424507499998</v>
      </c>
      <c r="D32" s="139">
        <v>13.577138088799998</v>
      </c>
      <c r="E32" s="141">
        <v>17.434279591299994</v>
      </c>
      <c r="F32" s="139">
        <v>24.400870551199993</v>
      </c>
      <c r="G32" s="141">
        <v>30.512956316699999</v>
      </c>
      <c r="H32" s="139">
        <v>34.821086671799996</v>
      </c>
      <c r="I32" s="141">
        <v>38.690096302000001</v>
      </c>
    </row>
    <row r="33" spans="2:9" s="110" customFormat="1">
      <c r="B33" s="140">
        <v>24</v>
      </c>
      <c r="C33" s="141">
        <v>11.844391444599998</v>
      </c>
      <c r="D33" s="139">
        <v>14.087467579899997</v>
      </c>
      <c r="E33" s="141">
        <v>17.992081593200002</v>
      </c>
      <c r="F33" s="139">
        <v>25.279112000999994</v>
      </c>
      <c r="G33" s="141">
        <v>31.652296575899996</v>
      </c>
      <c r="H33" s="139">
        <v>35.972295058699999</v>
      </c>
      <c r="I33" s="141">
        <v>40.007458476699995</v>
      </c>
    </row>
    <row r="34" spans="2:9" s="110" customFormat="1">
      <c r="B34" s="140">
        <v>25</v>
      </c>
      <c r="C34" s="141">
        <v>12.212303403299998</v>
      </c>
      <c r="D34" s="139">
        <v>14.526588304799999</v>
      </c>
      <c r="E34" s="141">
        <v>18.359993551900001</v>
      </c>
      <c r="F34" s="139">
        <v>26.157353450799992</v>
      </c>
      <c r="G34" s="141">
        <v>32.613614919599996</v>
      </c>
      <c r="H34" s="139">
        <v>37.26592097799999</v>
      </c>
      <c r="I34" s="141">
        <v>41.253611885199994</v>
      </c>
    </row>
    <row r="35" spans="2:9" s="110" customFormat="1">
      <c r="B35" s="128">
        <v>26</v>
      </c>
      <c r="C35" s="136">
        <v>12.556479106599999</v>
      </c>
      <c r="D35" s="148">
        <v>14.894500263499998</v>
      </c>
      <c r="E35" s="136">
        <v>19.012740575399995</v>
      </c>
      <c r="F35" s="148">
        <v>27.023726772899995</v>
      </c>
      <c r="G35" s="136">
        <v>33.69361454029999</v>
      </c>
      <c r="H35" s="148">
        <v>38.464601875699984</v>
      </c>
      <c r="I35" s="136">
        <v>42.476029038299998</v>
      </c>
    </row>
    <row r="36" spans="2:9" s="110" customFormat="1">
      <c r="B36" s="140">
        <v>27</v>
      </c>
      <c r="C36" s="141">
        <v>12.971863576099997</v>
      </c>
      <c r="D36" s="139">
        <v>15.345489116099998</v>
      </c>
      <c r="E36" s="141">
        <v>19.523070066499994</v>
      </c>
      <c r="F36" s="139">
        <v>27.996913244299993</v>
      </c>
      <c r="G36" s="141">
        <v>34.916031693399994</v>
      </c>
      <c r="H36" s="139">
        <v>39.829436561199998</v>
      </c>
      <c r="I36" s="141">
        <v>43.852731851499996</v>
      </c>
    </row>
    <row r="37" spans="2:9" s="110" customFormat="1">
      <c r="B37" s="140">
        <v>28</v>
      </c>
      <c r="C37" s="141">
        <v>13.363511790199997</v>
      </c>
      <c r="D37" s="139">
        <v>15.891422990299997</v>
      </c>
      <c r="E37" s="141">
        <v>19.926586408299997</v>
      </c>
      <c r="F37" s="139">
        <v>28.661528395499992</v>
      </c>
      <c r="G37" s="141">
        <v>36.067240080299996</v>
      </c>
      <c r="H37" s="139">
        <v>41.087458097399988</v>
      </c>
      <c r="I37" s="141">
        <v>45.181962153899988</v>
      </c>
    </row>
    <row r="38" spans="2:9" s="110" customFormat="1">
      <c r="B38" s="140">
        <v>29</v>
      </c>
      <c r="C38" s="141">
        <v>13.743291876599997</v>
      </c>
      <c r="D38" s="139">
        <v>16.128785544299998</v>
      </c>
      <c r="E38" s="141">
        <v>20.555597176399996</v>
      </c>
      <c r="F38" s="139">
        <v>29.326143546699999</v>
      </c>
      <c r="G38" s="141">
        <v>37.076030934800002</v>
      </c>
      <c r="H38" s="139">
        <v>42.226798356599986</v>
      </c>
      <c r="I38" s="141">
        <v>46.629873733299995</v>
      </c>
    </row>
    <row r="39" spans="2:9" s="110" customFormat="1">
      <c r="B39" s="144">
        <v>30</v>
      </c>
      <c r="C39" s="146">
        <v>14.016258813699997</v>
      </c>
      <c r="D39" s="149">
        <v>16.579774396899996</v>
      </c>
      <c r="E39" s="146">
        <v>21.255816710699996</v>
      </c>
      <c r="F39" s="149">
        <v>30.263725634999993</v>
      </c>
      <c r="G39" s="146">
        <v>38.286579960199987</v>
      </c>
      <c r="H39" s="149">
        <v>43.366138615799997</v>
      </c>
      <c r="I39" s="146">
        <v>47.959104035699987</v>
      </c>
    </row>
    <row r="40" spans="2:9" s="110" customFormat="1">
      <c r="B40" s="140">
        <v>31</v>
      </c>
      <c r="C40" s="141">
        <v>14.384170772399994</v>
      </c>
      <c r="D40" s="139">
        <v>17.101972015699996</v>
      </c>
      <c r="E40" s="141">
        <v>21.837354967999996</v>
      </c>
      <c r="F40" s="139">
        <v>30.952077041599992</v>
      </c>
      <c r="G40" s="141">
        <v>39.473392730199997</v>
      </c>
      <c r="H40" s="139">
        <v>44.64789640739999</v>
      </c>
      <c r="I40" s="141">
        <v>49.323938721199987</v>
      </c>
    </row>
    <row r="41" spans="2:9" s="110" customFormat="1">
      <c r="B41" s="140">
        <v>32</v>
      </c>
      <c r="C41" s="141">
        <v>14.633401454099996</v>
      </c>
      <c r="D41" s="139">
        <v>17.493620229799998</v>
      </c>
      <c r="E41" s="141">
        <v>22.466365736099995</v>
      </c>
      <c r="F41" s="139">
        <v>31.699769086699991</v>
      </c>
      <c r="G41" s="141">
        <v>40.446579201599988</v>
      </c>
      <c r="H41" s="139">
        <v>45.882181688199985</v>
      </c>
      <c r="I41" s="141">
        <v>50.700641534399992</v>
      </c>
    </row>
    <row r="42" spans="2:9" s="110" customFormat="1">
      <c r="B42" s="140">
        <v>33</v>
      </c>
      <c r="C42" s="141">
        <v>15.025049668199999</v>
      </c>
      <c r="D42" s="139">
        <v>17.909004699299995</v>
      </c>
      <c r="E42" s="141">
        <v>23.047903993400002</v>
      </c>
      <c r="F42" s="139">
        <v>32.340647982499995</v>
      </c>
      <c r="G42" s="141">
        <v>41.574051333099995</v>
      </c>
      <c r="H42" s="139">
        <v>47.033390075099994</v>
      </c>
      <c r="I42" s="141">
        <v>51.99426745369999</v>
      </c>
    </row>
    <row r="43" spans="2:9" s="110" customFormat="1">
      <c r="B43" s="140">
        <v>34</v>
      </c>
      <c r="C43" s="141">
        <v>15.523511031599998</v>
      </c>
      <c r="D43" s="139">
        <v>18.265048530299996</v>
      </c>
      <c r="E43" s="141">
        <v>23.558233484500001</v>
      </c>
      <c r="F43" s="139">
        <v>33.527460752499998</v>
      </c>
      <c r="G43" s="141">
        <v>42.713391592299992</v>
      </c>
      <c r="H43" s="139">
        <v>48.232070972799988</v>
      </c>
      <c r="I43" s="141">
        <v>53.56086031009999</v>
      </c>
    </row>
    <row r="44" spans="2:9" s="110" customFormat="1">
      <c r="B44" s="140">
        <v>35</v>
      </c>
      <c r="C44" s="141">
        <v>15.879554862599997</v>
      </c>
      <c r="D44" s="139">
        <v>18.822850532199997</v>
      </c>
      <c r="E44" s="141">
        <v>24.0804311033</v>
      </c>
      <c r="F44" s="139">
        <v>34.192075903699994</v>
      </c>
      <c r="G44" s="141">
        <v>43.68657806369999</v>
      </c>
      <c r="H44" s="139">
        <v>49.395147487399989</v>
      </c>
      <c r="I44" s="141">
        <v>54.818881846299981</v>
      </c>
    </row>
    <row r="45" spans="2:9" s="110" customFormat="1">
      <c r="B45" s="128">
        <v>36</v>
      </c>
      <c r="C45" s="136">
        <v>16.057576778099996</v>
      </c>
      <c r="D45" s="148">
        <v>19.261971257099997</v>
      </c>
      <c r="E45" s="136">
        <v>24.519551828199994</v>
      </c>
      <c r="F45" s="148">
        <v>34.904163565699996</v>
      </c>
      <c r="G45" s="136">
        <v>44.814050195199997</v>
      </c>
      <c r="H45" s="148">
        <v>50.439542724999995</v>
      </c>
      <c r="I45" s="136">
        <v>56.112507765599993</v>
      </c>
    </row>
    <row r="46" spans="2:9" s="110" customFormat="1">
      <c r="B46" s="140">
        <v>37</v>
      </c>
      <c r="C46" s="141">
        <v>16.366148098299995</v>
      </c>
      <c r="D46" s="139">
        <v>19.546806321899989</v>
      </c>
      <c r="E46" s="141">
        <v>25.148562596299996</v>
      </c>
      <c r="F46" s="139">
        <v>35.794273143199995</v>
      </c>
      <c r="G46" s="141">
        <v>45.739764155799996</v>
      </c>
      <c r="H46" s="139">
        <v>51.448333579499995</v>
      </c>
      <c r="I46" s="141">
        <v>57.358661174099993</v>
      </c>
    </row>
    <row r="47" spans="2:9" s="110" customFormat="1">
      <c r="B47" s="140">
        <v>38</v>
      </c>
      <c r="C47" s="141">
        <v>16.662851290799995</v>
      </c>
      <c r="D47" s="139">
        <v>19.831641386699999</v>
      </c>
      <c r="E47" s="141">
        <v>25.801309619799994</v>
      </c>
      <c r="F47" s="139">
        <v>36.506360805199996</v>
      </c>
      <c r="G47" s="141">
        <v>46.689214371799991</v>
      </c>
      <c r="H47" s="139">
        <v>52.409651923199995</v>
      </c>
      <c r="I47" s="141">
        <v>58.462397050199989</v>
      </c>
    </row>
    <row r="48" spans="2:9" s="110" customFormat="1">
      <c r="B48" s="140">
        <v>39</v>
      </c>
      <c r="C48" s="141">
        <v>17.149444526499998</v>
      </c>
      <c r="D48" s="139">
        <v>20.341970877799998</v>
      </c>
      <c r="E48" s="141">
        <v>26.204825961599997</v>
      </c>
      <c r="F48" s="139">
        <v>37.218448467199998</v>
      </c>
      <c r="G48" s="141">
        <v>47.757345864799994</v>
      </c>
      <c r="H48" s="139">
        <v>53.430310905399999</v>
      </c>
      <c r="I48" s="141">
        <v>59.613605437099984</v>
      </c>
    </row>
    <row r="49" spans="2:9" s="110" customFormat="1">
      <c r="B49" s="144">
        <v>40</v>
      </c>
      <c r="C49" s="146">
        <v>17.647905889899999</v>
      </c>
      <c r="D49" s="149">
        <v>20.887904751999997</v>
      </c>
      <c r="E49" s="146">
        <v>26.798232346599995</v>
      </c>
      <c r="F49" s="149">
        <v>38.084821789300001</v>
      </c>
      <c r="G49" s="146">
        <v>48.837345485499988</v>
      </c>
      <c r="H49" s="149">
        <v>54.450969887599996</v>
      </c>
      <c r="I49" s="146">
        <v>60.669868802399989</v>
      </c>
    </row>
    <row r="50" spans="2:9" s="110" customFormat="1">
      <c r="B50" s="140">
        <v>41</v>
      </c>
      <c r="C50" s="141">
        <v>18.087026614799999</v>
      </c>
      <c r="D50" s="139">
        <v>21.350761732299997</v>
      </c>
      <c r="E50" s="141">
        <v>27.166144305299994</v>
      </c>
      <c r="F50" s="139">
        <v>38.7731731959</v>
      </c>
      <c r="G50" s="141">
        <v>49.632510041399996</v>
      </c>
      <c r="H50" s="139">
        <v>55.578442019099988</v>
      </c>
      <c r="I50" s="141">
        <v>61.987230977099991</v>
      </c>
    </row>
    <row r="51" spans="2:9" s="110" customFormat="1">
      <c r="B51" s="140">
        <v>42</v>
      </c>
      <c r="C51" s="141">
        <v>18.359993551900001</v>
      </c>
      <c r="D51" s="139">
        <v>21.920431861899996</v>
      </c>
      <c r="E51" s="141">
        <v>27.712078179499994</v>
      </c>
      <c r="F51" s="139">
        <v>39.580205879499999</v>
      </c>
      <c r="G51" s="141">
        <v>50.736245917499986</v>
      </c>
      <c r="H51" s="139">
        <v>56.741518533700003</v>
      </c>
      <c r="I51" s="141">
        <v>63.304593151799992</v>
      </c>
    </row>
    <row r="52" spans="2:9" s="110" customFormat="1">
      <c r="B52" s="140">
        <v>43</v>
      </c>
      <c r="C52" s="141">
        <v>18.751641765999999</v>
      </c>
      <c r="D52" s="139">
        <v>22.371420714499997</v>
      </c>
      <c r="E52" s="141">
        <v>28.115594521299997</v>
      </c>
      <c r="F52" s="139">
        <v>40.244821030699988</v>
      </c>
      <c r="G52" s="141">
        <v>51.685696133499995</v>
      </c>
      <c r="H52" s="139">
        <v>57.987671942199995</v>
      </c>
      <c r="I52" s="141">
        <v>64.740636603499979</v>
      </c>
    </row>
    <row r="53" spans="2:9" s="110" customFormat="1">
      <c r="B53" s="140">
        <v>44</v>
      </c>
      <c r="C53" s="141">
        <v>19.095817469299995</v>
      </c>
      <c r="D53" s="139">
        <v>22.656255779299993</v>
      </c>
      <c r="E53" s="141">
        <v>28.732737161699998</v>
      </c>
      <c r="F53" s="139">
        <v>40.945040564999992</v>
      </c>
      <c r="G53" s="141">
        <v>52.765695754199996</v>
      </c>
      <c r="H53" s="139">
        <v>59.221957222999983</v>
      </c>
      <c r="I53" s="141">
        <v>66.141075672099973</v>
      </c>
    </row>
    <row r="54" spans="2:9" s="110" customFormat="1">
      <c r="B54" s="140">
        <v>45</v>
      </c>
      <c r="C54" s="141">
        <v>19.523070066499994</v>
      </c>
      <c r="D54" s="139">
        <v>23.190321525799995</v>
      </c>
      <c r="E54" s="141">
        <v>29.148121631199995</v>
      </c>
      <c r="F54" s="139">
        <v>41.538446949999987</v>
      </c>
      <c r="G54" s="141">
        <v>53.76261848099999</v>
      </c>
      <c r="H54" s="139">
        <v>60.456242503799992</v>
      </c>
      <c r="I54" s="141">
        <v>67.482174102199991</v>
      </c>
    </row>
    <row r="55" spans="2:9" s="110" customFormat="1">
      <c r="B55" s="128">
        <v>46</v>
      </c>
      <c r="C55" s="136">
        <v>19.748564492799996</v>
      </c>
      <c r="D55" s="148">
        <v>23.451420335200002</v>
      </c>
      <c r="E55" s="136">
        <v>29.753396143899995</v>
      </c>
      <c r="F55" s="148">
        <v>42.191193973499992</v>
      </c>
      <c r="G55" s="136">
        <v>54.818881846299981</v>
      </c>
      <c r="H55" s="148">
        <v>61.643055273799988</v>
      </c>
      <c r="I55" s="136">
        <v>69.048766958599998</v>
      </c>
    </row>
    <row r="56" spans="2:9" s="110" customFormat="1">
      <c r="B56" s="140">
        <v>47</v>
      </c>
      <c r="C56" s="141">
        <v>20.175817089999995</v>
      </c>
      <c r="D56" s="139">
        <v>23.9024091878</v>
      </c>
      <c r="E56" s="141">
        <v>30.287461890399996</v>
      </c>
      <c r="F56" s="139">
        <v>42.760864103099998</v>
      </c>
      <c r="G56" s="141">
        <v>56.112507765599993</v>
      </c>
      <c r="H56" s="139">
        <v>62.901076809999992</v>
      </c>
      <c r="I56" s="141">
        <v>70.544151048799975</v>
      </c>
    </row>
    <row r="57" spans="2:9" s="110" customFormat="1">
      <c r="B57" s="140">
        <v>48</v>
      </c>
      <c r="C57" s="141">
        <v>20.555597176399996</v>
      </c>
      <c r="D57" s="139">
        <v>24.4839474451</v>
      </c>
      <c r="E57" s="141">
        <v>30.821527636899994</v>
      </c>
      <c r="F57" s="139">
        <v>43.378006743499988</v>
      </c>
      <c r="G57" s="141">
        <v>57.453606195699983</v>
      </c>
      <c r="H57" s="139">
        <v>64.087889579999995</v>
      </c>
      <c r="I57" s="141">
        <v>71.920853861999973</v>
      </c>
    </row>
    <row r="58" spans="2:9" s="110" customFormat="1">
      <c r="B58" s="140">
        <v>49</v>
      </c>
      <c r="C58" s="141">
        <v>20.947245390499997</v>
      </c>
      <c r="D58" s="139">
        <v>25.065485702399993</v>
      </c>
      <c r="E58" s="141">
        <v>31.355593383399995</v>
      </c>
      <c r="F58" s="139">
        <v>44.125698788599991</v>
      </c>
      <c r="G58" s="141">
        <v>58.782836498099989</v>
      </c>
      <c r="H58" s="139">
        <v>65.476460520899991</v>
      </c>
      <c r="I58" s="141">
        <v>73.380633569099984</v>
      </c>
    </row>
    <row r="59" spans="2:9" s="110" customFormat="1">
      <c r="B59" s="144">
        <v>50</v>
      </c>
      <c r="C59" s="146">
        <v>21.2914210938</v>
      </c>
      <c r="D59" s="149">
        <v>25.385925150299993</v>
      </c>
      <c r="E59" s="146">
        <v>31.854054746799996</v>
      </c>
      <c r="F59" s="149">
        <v>44.861522705999988</v>
      </c>
      <c r="G59" s="146">
        <v>59.922176757299994</v>
      </c>
      <c r="H59" s="149">
        <v>66.793822695599999</v>
      </c>
      <c r="I59" s="146">
        <v>74.733600126899987</v>
      </c>
    </row>
    <row r="60" spans="2:9" s="110" customFormat="1">
      <c r="B60" s="140">
        <v>51</v>
      </c>
      <c r="C60" s="141">
        <v>21.611860541699997</v>
      </c>
      <c r="D60" s="139">
        <v>25.635155832000002</v>
      </c>
      <c r="E60" s="141">
        <v>32.340647982499995</v>
      </c>
      <c r="F60" s="139">
        <v>45.514269729499986</v>
      </c>
      <c r="G60" s="141">
        <v>60.978440122599991</v>
      </c>
      <c r="H60" s="139">
        <v>68.111184870299979</v>
      </c>
      <c r="I60" s="141">
        <v>75.872940386099984</v>
      </c>
    </row>
    <row r="61" spans="2:9" s="110" customFormat="1">
      <c r="B61" s="140">
        <v>52</v>
      </c>
      <c r="C61" s="141">
        <v>21.837354967999996</v>
      </c>
      <c r="D61" s="139">
        <v>26.050540301499993</v>
      </c>
      <c r="E61" s="141">
        <v>32.96965875059999</v>
      </c>
      <c r="F61" s="139">
        <v>46.618005605599997</v>
      </c>
      <c r="G61" s="141">
        <v>61.880417827799988</v>
      </c>
      <c r="H61" s="139">
        <v>69.381074534199982</v>
      </c>
      <c r="I61" s="141">
        <v>77.071621283799985</v>
      </c>
    </row>
    <row r="62" spans="2:9" s="110" customFormat="1">
      <c r="B62" s="140">
        <v>53</v>
      </c>
      <c r="C62" s="141">
        <v>22.264607565199995</v>
      </c>
      <c r="D62" s="139">
        <v>26.572737920299996</v>
      </c>
      <c r="E62" s="141">
        <v>33.432515730899993</v>
      </c>
      <c r="F62" s="139">
        <v>47.318225139899994</v>
      </c>
      <c r="G62" s="141">
        <v>62.972285576199987</v>
      </c>
      <c r="H62" s="139">
        <v>70.686568581200007</v>
      </c>
      <c r="I62" s="141">
        <v>78.54326911859998</v>
      </c>
    </row>
    <row r="63" spans="2:9" s="110" customFormat="1">
      <c r="B63" s="140">
        <v>54</v>
      </c>
      <c r="C63" s="141">
        <v>22.537574502299993</v>
      </c>
      <c r="D63" s="139">
        <v>26.999990517499995</v>
      </c>
      <c r="E63" s="141">
        <v>33.907240838899995</v>
      </c>
      <c r="F63" s="139">
        <v>48.030312801899989</v>
      </c>
      <c r="G63" s="141">
        <v>63.933603919899987</v>
      </c>
      <c r="H63" s="139">
        <v>71.992062628199989</v>
      </c>
      <c r="I63" s="141">
        <v>79.860631293300003</v>
      </c>
    </row>
    <row r="64" spans="2:9" s="110" customFormat="1">
      <c r="B64" s="140">
        <v>55</v>
      </c>
      <c r="C64" s="141">
        <v>22.988563354899995</v>
      </c>
      <c r="D64" s="139">
        <v>27.439111242399999</v>
      </c>
      <c r="E64" s="141">
        <v>34.346361563799995</v>
      </c>
      <c r="F64" s="139">
        <v>48.908554251699989</v>
      </c>
      <c r="G64" s="141">
        <v>64.906790391299992</v>
      </c>
      <c r="H64" s="139">
        <v>73.345029186000005</v>
      </c>
      <c r="I64" s="141">
        <v>81.332279128099984</v>
      </c>
    </row>
    <row r="65" spans="2:9" s="110" customFormat="1">
      <c r="B65" s="128">
        <v>56</v>
      </c>
      <c r="C65" s="136">
        <v>23.332739058199998</v>
      </c>
      <c r="D65" s="148">
        <v>27.830759456499994</v>
      </c>
      <c r="E65" s="136">
        <v>34.844822927199992</v>
      </c>
      <c r="F65" s="148">
        <v>49.703718807599998</v>
      </c>
      <c r="G65" s="136">
        <v>65.820636224199987</v>
      </c>
      <c r="H65" s="148">
        <v>74.733600126899987</v>
      </c>
      <c r="I65" s="136">
        <v>82.851399473699985</v>
      </c>
    </row>
    <row r="66" spans="2:9" s="110" customFormat="1">
      <c r="B66" s="140">
        <v>57</v>
      </c>
      <c r="C66" s="141">
        <v>23.6413103784</v>
      </c>
      <c r="D66" s="139">
        <v>28.269880181399998</v>
      </c>
      <c r="E66" s="141">
        <v>35.402624929099993</v>
      </c>
      <c r="F66" s="139">
        <v>50.427674597300005</v>
      </c>
      <c r="G66" s="141">
        <v>66.936240227999988</v>
      </c>
      <c r="H66" s="139">
        <v>76.015357918499987</v>
      </c>
      <c r="I66" s="141">
        <v>84.311179180799982</v>
      </c>
    </row>
    <row r="67" spans="2:9" s="110" customFormat="1">
      <c r="B67" s="140">
        <v>58</v>
      </c>
      <c r="C67" s="141">
        <v>24.0804311033</v>
      </c>
      <c r="D67" s="139">
        <v>28.732737161699998</v>
      </c>
      <c r="E67" s="141">
        <v>36.043503824899993</v>
      </c>
      <c r="F67" s="139">
        <v>51.258443536299986</v>
      </c>
      <c r="G67" s="141">
        <v>68.05184423179999</v>
      </c>
      <c r="H67" s="139">
        <v>77.463269497899972</v>
      </c>
      <c r="I67" s="141">
        <v>85.592936972399983</v>
      </c>
    </row>
    <row r="68" spans="2:9" s="110" customFormat="1">
      <c r="B68" s="140">
        <v>59</v>
      </c>
      <c r="C68" s="141">
        <v>24.400870551199993</v>
      </c>
      <c r="D68" s="139">
        <v>29.076912864999994</v>
      </c>
      <c r="E68" s="141">
        <v>36.731855231499992</v>
      </c>
      <c r="F68" s="139">
        <v>52.172289369199994</v>
      </c>
      <c r="G68" s="141">
        <v>69.203052618699999</v>
      </c>
      <c r="H68" s="139">
        <v>78.828104183399986</v>
      </c>
      <c r="I68" s="141">
        <v>87.242606722699989</v>
      </c>
    </row>
    <row r="69" spans="2:9" s="110" customFormat="1">
      <c r="B69" s="144">
        <v>60</v>
      </c>
      <c r="C69" s="146">
        <v>24.578892466699994</v>
      </c>
      <c r="D69" s="149">
        <v>29.361747929799993</v>
      </c>
      <c r="E69" s="146">
        <v>37.313393488799989</v>
      </c>
      <c r="F69" s="149">
        <v>52.896245158899994</v>
      </c>
      <c r="G69" s="146">
        <v>70.425469771799996</v>
      </c>
      <c r="H69" s="149">
        <v>80.038653208799985</v>
      </c>
      <c r="I69" s="146">
        <v>88.797331451399984</v>
      </c>
    </row>
    <row r="70" spans="2:9" s="110" customFormat="1">
      <c r="B70" s="140">
        <v>61</v>
      </c>
      <c r="C70" s="141">
        <v>25.065485702399993</v>
      </c>
      <c r="D70" s="139">
        <v>29.753396143899995</v>
      </c>
      <c r="E70" s="141">
        <v>37.799986724499988</v>
      </c>
      <c r="F70" s="139">
        <v>53.56086031009999</v>
      </c>
      <c r="G70" s="141">
        <v>71.624150669499983</v>
      </c>
      <c r="H70" s="139">
        <v>81.356015383499994</v>
      </c>
      <c r="I70" s="141">
        <v>90.245243030799998</v>
      </c>
    </row>
    <row r="71" spans="2:9" s="110" customFormat="1">
      <c r="B71" s="140">
        <v>62</v>
      </c>
      <c r="C71" s="141">
        <v>25.492738299599996</v>
      </c>
      <c r="D71" s="139">
        <v>30.311198145799992</v>
      </c>
      <c r="E71" s="141">
        <v>38.239107449399988</v>
      </c>
      <c r="F71" s="139">
        <v>54.4272336322</v>
      </c>
      <c r="G71" s="141">
        <v>72.846567822599994</v>
      </c>
      <c r="H71" s="139">
        <v>82.732718196699977</v>
      </c>
      <c r="I71" s="141">
        <v>91.776231504099968</v>
      </c>
    </row>
    <row r="72" spans="2:9" s="110" customFormat="1">
      <c r="B72" s="140">
        <v>63</v>
      </c>
      <c r="C72" s="141">
        <v>25.943727152199994</v>
      </c>
      <c r="D72" s="139">
        <v>30.821527636899994</v>
      </c>
      <c r="E72" s="141">
        <v>38.737568812799992</v>
      </c>
      <c r="F72" s="139">
        <v>55.186793804999986</v>
      </c>
      <c r="G72" s="141">
        <v>74.009644337199973</v>
      </c>
      <c r="H72" s="139">
        <v>84.050080371399972</v>
      </c>
      <c r="I72" s="141">
        <v>93.212274955799984</v>
      </c>
    </row>
    <row r="73" spans="2:9" s="110" customFormat="1">
      <c r="B73" s="140">
        <v>64</v>
      </c>
      <c r="C73" s="141">
        <v>26.394716004799996</v>
      </c>
      <c r="D73" s="139">
        <v>31.308120872599993</v>
      </c>
      <c r="E73" s="141">
        <v>39.200425793099996</v>
      </c>
      <c r="F73" s="139">
        <v>55.922617722399984</v>
      </c>
      <c r="G73" s="141">
        <v>75.327006511899995</v>
      </c>
      <c r="H73" s="139">
        <v>85.438651312299967</v>
      </c>
      <c r="I73" s="141">
        <v>94.731395301399985</v>
      </c>
    </row>
    <row r="74" spans="2:9" s="110" customFormat="1">
      <c r="B74" s="140">
        <v>65</v>
      </c>
      <c r="C74" s="141">
        <v>26.762627963499995</v>
      </c>
      <c r="D74" s="139">
        <v>31.735373469799995</v>
      </c>
      <c r="E74" s="141">
        <v>39.746359667300005</v>
      </c>
      <c r="F74" s="139">
        <v>56.753386661399993</v>
      </c>
      <c r="G74" s="141">
        <v>76.525687409599982</v>
      </c>
      <c r="H74" s="139">
        <v>86.7797497424</v>
      </c>
      <c r="I74" s="141">
        <v>96.084361859199973</v>
      </c>
    </row>
    <row r="75" spans="2:9" s="110" customFormat="1">
      <c r="B75" s="128">
        <v>66</v>
      </c>
      <c r="C75" s="136">
        <v>27.130539922199993</v>
      </c>
      <c r="D75" s="148">
        <v>32.008340406899997</v>
      </c>
      <c r="E75" s="136">
        <v>40.339766052299993</v>
      </c>
      <c r="F75" s="148">
        <v>57.65536436659999</v>
      </c>
      <c r="G75" s="136">
        <v>77.617555157999988</v>
      </c>
      <c r="H75" s="148">
        <v>88.073375661699984</v>
      </c>
      <c r="I75" s="136">
        <v>97.65095471559998</v>
      </c>
    </row>
    <row r="76" spans="2:9" s="110" customFormat="1">
      <c r="B76" s="140">
        <v>67</v>
      </c>
      <c r="C76" s="141">
        <v>27.356034348499996</v>
      </c>
      <c r="D76" s="139">
        <v>32.64921930269999</v>
      </c>
      <c r="E76" s="141">
        <v>40.945040564999992</v>
      </c>
      <c r="F76" s="139">
        <v>58.592946454899987</v>
      </c>
      <c r="G76" s="141">
        <v>78.851840438799982</v>
      </c>
      <c r="H76" s="139">
        <v>89.426342219499972</v>
      </c>
      <c r="I76" s="141">
        <v>99.193811316599977</v>
      </c>
    </row>
    <row r="77" spans="2:9" s="110" customFormat="1">
      <c r="B77" s="140">
        <v>68</v>
      </c>
      <c r="C77" s="141">
        <v>27.688341924099991</v>
      </c>
      <c r="D77" s="139">
        <v>32.96965875059999</v>
      </c>
      <c r="E77" s="141">
        <v>41.538446949999987</v>
      </c>
      <c r="F77" s="139">
        <v>59.625473564799989</v>
      </c>
      <c r="G77" s="141">
        <v>79.919971931799992</v>
      </c>
      <c r="H77" s="139">
        <v>90.755572521899992</v>
      </c>
      <c r="I77" s="141">
        <v>100.70106353449999</v>
      </c>
    </row>
    <row r="78" spans="2:9" s="110" customFormat="1">
      <c r="B78" s="140">
        <v>69</v>
      </c>
      <c r="C78" s="141">
        <v>28.139330776699992</v>
      </c>
      <c r="D78" s="139">
        <v>33.432515730899993</v>
      </c>
      <c r="E78" s="141">
        <v>42.108117079599992</v>
      </c>
      <c r="F78" s="139">
        <v>60.693605057799985</v>
      </c>
      <c r="G78" s="141">
        <v>81.047444063299992</v>
      </c>
      <c r="H78" s="139">
        <v>92.061066568899975</v>
      </c>
      <c r="I78" s="141">
        <v>102.22018388009998</v>
      </c>
    </row>
    <row r="79" spans="2:9" s="110" customFormat="1">
      <c r="B79" s="144">
        <v>70</v>
      </c>
      <c r="C79" s="146">
        <v>28.578451501599993</v>
      </c>
      <c r="D79" s="149">
        <v>33.919108966599993</v>
      </c>
      <c r="E79" s="146">
        <v>42.760864103099998</v>
      </c>
      <c r="F79" s="149">
        <v>61.773604678499986</v>
      </c>
      <c r="G79" s="146">
        <v>82.186784322499975</v>
      </c>
      <c r="H79" s="149">
        <v>93.295351849699983</v>
      </c>
      <c r="I79" s="146">
        <v>103.72743609799998</v>
      </c>
    </row>
    <row r="80" spans="2:9" s="110" customFormat="1">
      <c r="B80" s="140">
        <v>71</v>
      </c>
      <c r="C80" s="141">
        <v>28.946363460299995</v>
      </c>
      <c r="D80" s="139">
        <v>34.405702202299992</v>
      </c>
      <c r="E80" s="141">
        <v>43.28306172189999</v>
      </c>
      <c r="F80" s="139">
        <v>62.592505489799983</v>
      </c>
      <c r="G80" s="141">
        <v>83.124366410800008</v>
      </c>
      <c r="H80" s="139">
        <v>94.458428364299991</v>
      </c>
      <c r="I80" s="141">
        <v>105.09227078349997</v>
      </c>
    </row>
    <row r="81" spans="2:9" s="110" customFormat="1">
      <c r="B81" s="140">
        <v>72</v>
      </c>
      <c r="C81" s="141">
        <v>29.290539163599995</v>
      </c>
      <c r="D81" s="139">
        <v>35.022844842699996</v>
      </c>
      <c r="E81" s="141">
        <v>43.888336234599983</v>
      </c>
      <c r="F81" s="139">
        <v>63.565691961199988</v>
      </c>
      <c r="G81" s="141">
        <v>84.311179180799982</v>
      </c>
      <c r="H81" s="139">
        <v>95.752054283599989</v>
      </c>
      <c r="I81" s="141">
        <v>106.5164461075</v>
      </c>
    </row>
    <row r="82" spans="2:9" s="110" customFormat="1">
      <c r="B82" s="140">
        <v>73</v>
      </c>
      <c r="C82" s="141">
        <v>29.563506100699996</v>
      </c>
      <c r="D82" s="139">
        <v>35.343284290600003</v>
      </c>
      <c r="E82" s="141">
        <v>44.493610747299996</v>
      </c>
      <c r="F82" s="139">
        <v>64.6219553265</v>
      </c>
      <c r="G82" s="141">
        <v>85.438651312299967</v>
      </c>
      <c r="H82" s="139">
        <v>97.116888969099975</v>
      </c>
      <c r="I82" s="141">
        <v>107.95248955919996</v>
      </c>
    </row>
    <row r="83" spans="2:9" s="110" customFormat="1">
      <c r="B83" s="140">
        <v>74</v>
      </c>
      <c r="C83" s="141">
        <v>30.002626825599997</v>
      </c>
      <c r="D83" s="139">
        <v>35.746800632400003</v>
      </c>
      <c r="E83" s="141">
        <v>45.098885259999996</v>
      </c>
      <c r="F83" s="139">
        <v>65.464592393199979</v>
      </c>
      <c r="G83" s="141">
        <v>86.542387188399999</v>
      </c>
      <c r="H83" s="139">
        <v>98.351174249899998</v>
      </c>
      <c r="I83" s="141">
        <v>109.34106050009999</v>
      </c>
    </row>
    <row r="84" spans="2:9" s="110" customFormat="1">
      <c r="B84" s="140">
        <v>75</v>
      </c>
      <c r="C84" s="141">
        <v>30.394275039699995</v>
      </c>
      <c r="D84" s="139">
        <v>36.352075145099988</v>
      </c>
      <c r="E84" s="141">
        <v>45.644819134199992</v>
      </c>
      <c r="F84" s="139">
        <v>66.36657009839999</v>
      </c>
      <c r="G84" s="141">
        <v>87.634254936799991</v>
      </c>
      <c r="H84" s="139">
        <v>99.478646381399983</v>
      </c>
      <c r="I84" s="141">
        <v>110.84831271799997</v>
      </c>
    </row>
    <row r="85" spans="2:9" s="110" customFormat="1">
      <c r="B85" s="128">
        <v>76</v>
      </c>
      <c r="C85" s="136">
        <v>30.726582615299996</v>
      </c>
      <c r="D85" s="148">
        <v>36.755591486899988</v>
      </c>
      <c r="E85" s="136">
        <v>46.178884880699989</v>
      </c>
      <c r="F85" s="148">
        <v>67.126130271199997</v>
      </c>
      <c r="G85" s="136">
        <v>88.749858940599992</v>
      </c>
      <c r="H85" s="148">
        <v>100.61798664059998</v>
      </c>
      <c r="I85" s="136">
        <v>112.05886174339999</v>
      </c>
    </row>
    <row r="86" spans="2:9" s="110" customFormat="1">
      <c r="B86" s="140">
        <v>77</v>
      </c>
      <c r="C86" s="141">
        <v>31.272516489499996</v>
      </c>
      <c r="D86" s="139">
        <v>37.242184722599994</v>
      </c>
      <c r="E86" s="141">
        <v>46.73668688259999</v>
      </c>
      <c r="F86" s="139">
        <v>68.004371720999984</v>
      </c>
      <c r="G86" s="141">
        <v>89.901067327499987</v>
      </c>
      <c r="H86" s="139">
        <v>101.82853566599998</v>
      </c>
      <c r="I86" s="141">
        <v>113.50677332279999</v>
      </c>
    </row>
    <row r="87" spans="2:9" s="110" customFormat="1">
      <c r="B87" s="140">
        <v>78</v>
      </c>
      <c r="C87" s="141">
        <v>31.545483426599997</v>
      </c>
      <c r="D87" s="139">
        <v>37.515151659699988</v>
      </c>
      <c r="E87" s="141">
        <v>47.425038289199982</v>
      </c>
      <c r="F87" s="139">
        <v>68.965690064699984</v>
      </c>
      <c r="G87" s="141">
        <v>90.909858181999994</v>
      </c>
      <c r="H87" s="139">
        <v>103.14589784069997</v>
      </c>
      <c r="I87" s="141">
        <v>114.94281677449999</v>
      </c>
    </row>
    <row r="88" spans="2:9" s="110" customFormat="1">
      <c r="B88" s="140">
        <v>79</v>
      </c>
      <c r="C88" s="141">
        <v>31.913395385299996</v>
      </c>
      <c r="D88" s="139">
        <v>38.02548115079999</v>
      </c>
      <c r="E88" s="141">
        <v>48.054049057299991</v>
      </c>
      <c r="F88" s="139">
        <v>69.950744663799995</v>
      </c>
      <c r="G88" s="141">
        <v>92.049198441199991</v>
      </c>
      <c r="H88" s="139">
        <v>104.48699627079999</v>
      </c>
      <c r="I88" s="141">
        <v>116.20083831069998</v>
      </c>
    </row>
    <row r="89" spans="2:9" s="110" customFormat="1">
      <c r="B89" s="144">
        <v>80</v>
      </c>
      <c r="C89" s="146">
        <v>32.435593004099992</v>
      </c>
      <c r="D89" s="149">
        <v>38.464601875699984</v>
      </c>
      <c r="E89" s="146">
        <v>48.730532336199992</v>
      </c>
      <c r="F89" s="149">
        <v>70.840854241299979</v>
      </c>
      <c r="G89" s="146">
        <v>93.212274955799984</v>
      </c>
      <c r="H89" s="149">
        <v>105.65007278539997</v>
      </c>
      <c r="I89" s="146">
        <v>117.66061801779999</v>
      </c>
    </row>
    <row r="90" spans="2:9" s="110" customFormat="1">
      <c r="B90" s="140">
        <v>81</v>
      </c>
      <c r="C90" s="141">
        <v>32.732296196599989</v>
      </c>
      <c r="D90" s="139">
        <v>38.891854472899986</v>
      </c>
      <c r="E90" s="141">
        <v>49.312070593499982</v>
      </c>
      <c r="F90" s="139">
        <v>70.995139901399995</v>
      </c>
      <c r="G90" s="141">
        <v>94.339747087299969</v>
      </c>
      <c r="H90" s="139">
        <v>106.90809432159998</v>
      </c>
      <c r="I90" s="141">
        <v>118.8949032986</v>
      </c>
    </row>
    <row r="91" spans="2:9" s="110" customFormat="1">
      <c r="B91" s="140">
        <v>82</v>
      </c>
      <c r="C91" s="141">
        <v>33.0764718999</v>
      </c>
      <c r="D91" s="139">
        <v>39.366579580899995</v>
      </c>
      <c r="E91" s="141">
        <v>49.834268212299996</v>
      </c>
      <c r="F91" s="139">
        <v>72.680414034799995</v>
      </c>
      <c r="G91" s="141">
        <v>95.431614835699989</v>
      </c>
      <c r="H91" s="139">
        <v>108.32040151789998</v>
      </c>
      <c r="I91" s="141">
        <v>120.4258917719</v>
      </c>
    </row>
    <row r="92" spans="2:9" s="110" customFormat="1">
      <c r="B92" s="140">
        <v>83</v>
      </c>
      <c r="C92" s="141">
        <v>33.301966326199995</v>
      </c>
      <c r="D92" s="139">
        <v>39.829436561199998</v>
      </c>
      <c r="E92" s="141">
        <v>50.487015235799987</v>
      </c>
      <c r="F92" s="139">
        <v>73.309424802899983</v>
      </c>
      <c r="G92" s="141">
        <v>96.547218839499976</v>
      </c>
      <c r="H92" s="139">
        <v>109.42413739399998</v>
      </c>
      <c r="I92" s="141">
        <v>121.885671479</v>
      </c>
    </row>
    <row r="93" spans="2:9" s="110" customFormat="1">
      <c r="B93" s="140">
        <v>84</v>
      </c>
      <c r="C93" s="141">
        <v>33.752955178799994</v>
      </c>
      <c r="D93" s="139">
        <v>40.339766052299993</v>
      </c>
      <c r="E93" s="141">
        <v>50.91426783299999</v>
      </c>
      <c r="F93" s="139">
        <v>73.950303698699997</v>
      </c>
      <c r="G93" s="141">
        <v>97.710295354099969</v>
      </c>
      <c r="H93" s="139">
        <v>110.77710395179999</v>
      </c>
      <c r="I93" s="141">
        <v>123.07248424899998</v>
      </c>
    </row>
    <row r="94" spans="2:9" s="110" customFormat="1">
      <c r="B94" s="140">
        <v>85</v>
      </c>
      <c r="C94" s="141">
        <v>34.156471520599993</v>
      </c>
      <c r="D94" s="139">
        <v>40.873831798799991</v>
      </c>
      <c r="E94" s="141">
        <v>51.436465451799997</v>
      </c>
      <c r="F94" s="139">
        <v>75.148984596399984</v>
      </c>
      <c r="G94" s="141">
        <v>98.754690591699983</v>
      </c>
      <c r="H94" s="139">
        <v>111.79776293399999</v>
      </c>
      <c r="I94" s="141">
        <v>124.52039582839998</v>
      </c>
    </row>
    <row r="95" spans="2:9" s="110" customFormat="1">
      <c r="B95" s="128">
        <v>86</v>
      </c>
      <c r="C95" s="136">
        <v>34.607460373199999</v>
      </c>
      <c r="D95" s="148">
        <v>40.945040564999992</v>
      </c>
      <c r="E95" s="136">
        <v>52.053608092199994</v>
      </c>
      <c r="F95" s="148">
        <v>76.050962301599981</v>
      </c>
      <c r="G95" s="136">
        <v>99.929635233999988</v>
      </c>
      <c r="H95" s="148">
        <v>112.93710319319996</v>
      </c>
      <c r="I95" s="136">
        <v>125.95643928009997</v>
      </c>
    </row>
    <row r="96" spans="2:9" s="110" customFormat="1">
      <c r="B96" s="140">
        <v>87</v>
      </c>
      <c r="C96" s="141">
        <v>34.904163565699996</v>
      </c>
      <c r="D96" s="139">
        <v>41.716468865499984</v>
      </c>
      <c r="E96" s="141">
        <v>52.63514634949999</v>
      </c>
      <c r="F96" s="139">
        <v>76.905467495999986</v>
      </c>
      <c r="G96" s="141">
        <v>101.03337111009998</v>
      </c>
      <c r="H96" s="139">
        <v>114.05270719699999</v>
      </c>
      <c r="I96" s="141">
        <v>127.0957795393</v>
      </c>
    </row>
    <row r="97" spans="2:9" s="110" customFormat="1">
      <c r="B97" s="140">
        <v>88</v>
      </c>
      <c r="C97" s="141">
        <v>35.141526119699996</v>
      </c>
      <c r="D97" s="139">
        <v>42.226798356599986</v>
      </c>
      <c r="E97" s="141">
        <v>53.299761500699987</v>
      </c>
      <c r="F97" s="139">
        <v>77.581950774899994</v>
      </c>
      <c r="G97" s="141">
        <v>101.92348068759999</v>
      </c>
      <c r="H97" s="139">
        <v>115.32259686090001</v>
      </c>
      <c r="I97" s="141">
        <v>128.56742737409996</v>
      </c>
    </row>
    <row r="98" spans="2:9" s="110" customFormat="1">
      <c r="B98" s="140">
        <v>89</v>
      </c>
      <c r="C98" s="141">
        <v>35.580646844599997</v>
      </c>
      <c r="D98" s="139">
        <v>42.487897165999989</v>
      </c>
      <c r="E98" s="141">
        <v>53.774486608699988</v>
      </c>
      <c r="F98" s="139">
        <v>78.317774692299977</v>
      </c>
      <c r="G98" s="141">
        <v>103.07468907449997</v>
      </c>
      <c r="H98" s="139">
        <v>116.66369529099997</v>
      </c>
      <c r="I98" s="141">
        <v>129.9678664427</v>
      </c>
    </row>
    <row r="99" spans="2:9" s="110" customFormat="1">
      <c r="B99" s="144">
        <v>90</v>
      </c>
      <c r="C99" s="146">
        <v>36.138448846499983</v>
      </c>
      <c r="D99" s="149">
        <v>42.938886018600002</v>
      </c>
      <c r="E99" s="146">
        <v>54.332288610599988</v>
      </c>
      <c r="F99" s="149">
        <v>78.329642819999989</v>
      </c>
      <c r="G99" s="146">
        <v>104.21402933369998</v>
      </c>
      <c r="H99" s="149">
        <v>117.92171682719999</v>
      </c>
      <c r="I99" s="146">
        <v>131.40390989439999</v>
      </c>
    </row>
    <row r="100" spans="2:9" s="110" customFormat="1">
      <c r="B100" s="140">
        <v>91</v>
      </c>
      <c r="C100" s="141">
        <v>36.684382720699993</v>
      </c>
      <c r="D100" s="139">
        <v>43.472951765099999</v>
      </c>
      <c r="E100" s="141">
        <v>54.4272336322</v>
      </c>
      <c r="F100" s="139">
        <v>78.329642819999989</v>
      </c>
      <c r="G100" s="141">
        <v>105.3415014652</v>
      </c>
      <c r="H100" s="139">
        <v>119.21534274649999</v>
      </c>
      <c r="I100" s="141">
        <v>132.87555772919998</v>
      </c>
    </row>
    <row r="101" spans="2:9" s="110" customFormat="1">
      <c r="B101" s="140">
        <v>92</v>
      </c>
      <c r="C101" s="141">
        <v>37.14723970099999</v>
      </c>
      <c r="D101" s="139">
        <v>43.912072489999993</v>
      </c>
      <c r="E101" s="141">
        <v>55.424156358999987</v>
      </c>
      <c r="F101" s="139">
        <v>78.329642819999989</v>
      </c>
      <c r="G101" s="141">
        <v>106.3621604474</v>
      </c>
      <c r="H101" s="139">
        <v>120.50896866579998</v>
      </c>
      <c r="I101" s="141">
        <v>134.33533743629997</v>
      </c>
    </row>
    <row r="102" spans="2:9" s="110" customFormat="1">
      <c r="B102" s="140">
        <v>93</v>
      </c>
      <c r="C102" s="141">
        <v>37.420206638099991</v>
      </c>
      <c r="D102" s="139">
        <v>44.541083258099995</v>
      </c>
      <c r="E102" s="141">
        <v>56.065035254799987</v>
      </c>
      <c r="F102" s="139">
        <v>78.329642819999989</v>
      </c>
      <c r="G102" s="141">
        <v>107.4184238127</v>
      </c>
      <c r="H102" s="139">
        <v>121.68391330809999</v>
      </c>
      <c r="I102" s="141">
        <v>135.54588646169995</v>
      </c>
    </row>
    <row r="103" spans="2:9" s="110" customFormat="1">
      <c r="B103" s="140">
        <v>94</v>
      </c>
      <c r="C103" s="141">
        <v>37.740646085999998</v>
      </c>
      <c r="D103" s="139">
        <v>44.612292024299997</v>
      </c>
      <c r="E103" s="141">
        <v>56.124375893299998</v>
      </c>
      <c r="F103" s="139">
        <v>78.329642819999989</v>
      </c>
      <c r="G103" s="141">
        <v>108.58150032729996</v>
      </c>
      <c r="H103" s="139">
        <v>122.87072607809996</v>
      </c>
      <c r="I103" s="141">
        <v>137.07687493499998</v>
      </c>
    </row>
    <row r="104" spans="2:9" s="110" customFormat="1">
      <c r="B104" s="140">
        <v>95</v>
      </c>
      <c r="C104" s="141">
        <v>38.084821789300001</v>
      </c>
      <c r="D104" s="139">
        <v>44.671632662799986</v>
      </c>
      <c r="E104" s="141">
        <v>57.204375513999999</v>
      </c>
      <c r="F104" s="139">
        <v>78.329642819999989</v>
      </c>
      <c r="G104" s="141">
        <v>109.661499948</v>
      </c>
      <c r="H104" s="139">
        <v>124.19995638049998</v>
      </c>
      <c r="I104" s="141">
        <v>138.27555583270001</v>
      </c>
    </row>
    <row r="105" spans="2:9" s="110" customFormat="1">
      <c r="B105" s="128">
        <v>96</v>
      </c>
      <c r="C105" s="136">
        <v>38.334052470999993</v>
      </c>
      <c r="D105" s="148">
        <v>45.454929090999997</v>
      </c>
      <c r="E105" s="136">
        <v>57.714705005099994</v>
      </c>
      <c r="F105" s="148">
        <v>78.329642819999989</v>
      </c>
      <c r="G105" s="136">
        <v>110.75336769639996</v>
      </c>
      <c r="H105" s="148">
        <v>125.37490102279997</v>
      </c>
      <c r="I105" s="136">
        <v>139.73533553979999</v>
      </c>
    </row>
    <row r="106" spans="2:9" s="110" customFormat="1">
      <c r="B106" s="140">
        <v>97</v>
      </c>
      <c r="C106" s="141">
        <v>38.737568812799992</v>
      </c>
      <c r="D106" s="139">
        <v>45.502401601799995</v>
      </c>
      <c r="E106" s="141">
        <v>58.260638879299989</v>
      </c>
      <c r="F106" s="139">
        <v>78.329642819999989</v>
      </c>
      <c r="G106" s="141">
        <v>112.03512548799999</v>
      </c>
      <c r="H106" s="139">
        <v>126.54984566509997</v>
      </c>
      <c r="I106" s="141">
        <v>141.13577460839997</v>
      </c>
    </row>
    <row r="107" spans="2:9" s="110" customFormat="1">
      <c r="B107" s="140">
        <v>98</v>
      </c>
      <c r="C107" s="141">
        <v>39.06987638839999</v>
      </c>
      <c r="D107" s="139">
        <v>45.585478495699988</v>
      </c>
      <c r="E107" s="141">
        <v>58.6048145826</v>
      </c>
      <c r="F107" s="139">
        <v>78.329642819999989</v>
      </c>
      <c r="G107" s="141">
        <v>112.74721314999998</v>
      </c>
      <c r="H107" s="139">
        <v>127.65358154119998</v>
      </c>
      <c r="I107" s="141">
        <v>142.32258737839999</v>
      </c>
    </row>
    <row r="108" spans="2:9" s="110" customFormat="1">
      <c r="B108" s="140">
        <v>99</v>
      </c>
      <c r="C108" s="141">
        <v>39.402183963999995</v>
      </c>
      <c r="D108" s="139">
        <v>45.644819134199992</v>
      </c>
      <c r="E108" s="141">
        <v>58.842177136599993</v>
      </c>
      <c r="F108" s="139">
        <v>78.329642819999989</v>
      </c>
      <c r="G108" s="141">
        <v>112.74721314999998</v>
      </c>
      <c r="H108" s="139">
        <v>128.86413056659998</v>
      </c>
      <c r="I108" s="141">
        <v>143.48566389299998</v>
      </c>
    </row>
    <row r="109" spans="2:9" s="110" customFormat="1">
      <c r="B109" s="144">
        <v>100</v>
      </c>
      <c r="C109" s="146">
        <v>40.351634179999991</v>
      </c>
      <c r="D109" s="149">
        <v>52.219761879999993</v>
      </c>
      <c r="E109" s="146">
        <v>64.087889579999995</v>
      </c>
      <c r="F109" s="149">
        <v>78.329642819999989</v>
      </c>
      <c r="G109" s="146">
        <v>112.74721314999998</v>
      </c>
      <c r="H109" s="149">
        <v>130.54940469999997</v>
      </c>
      <c r="I109" s="146">
        <v>145.97797070999997</v>
      </c>
    </row>
    <row r="110" spans="2:9" s="110" customFormat="1">
      <c r="B110" s="140">
        <v>101</v>
      </c>
      <c r="C110" s="141">
        <v>40.755150521799997</v>
      </c>
      <c r="D110" s="139">
        <v>52.741959498799993</v>
      </c>
      <c r="E110" s="141">
        <v>64.728768475799995</v>
      </c>
      <c r="F110" s="139">
        <v>79.112939248199979</v>
      </c>
      <c r="G110" s="141">
        <v>113.87468528149999</v>
      </c>
      <c r="H110" s="139">
        <v>131.85489874699996</v>
      </c>
      <c r="I110" s="141">
        <v>147.43775041710001</v>
      </c>
    </row>
    <row r="111" spans="2:9" s="110" customFormat="1">
      <c r="B111" s="140">
        <v>102</v>
      </c>
      <c r="C111" s="141">
        <v>41.15866686359999</v>
      </c>
      <c r="D111" s="139">
        <v>53.264157117599993</v>
      </c>
      <c r="E111" s="141">
        <v>65.369647371599996</v>
      </c>
      <c r="F111" s="139">
        <v>79.896235676399996</v>
      </c>
      <c r="G111" s="141">
        <v>115.00215741299999</v>
      </c>
      <c r="H111" s="139">
        <v>133.16039279399999</v>
      </c>
      <c r="I111" s="141">
        <v>148.89753012419996</v>
      </c>
    </row>
    <row r="112" spans="2:9" s="110" customFormat="1">
      <c r="B112" s="140">
        <v>103</v>
      </c>
      <c r="C112" s="141">
        <v>41.562183205400004</v>
      </c>
      <c r="D112" s="139">
        <v>53.7863547364</v>
      </c>
      <c r="E112" s="141">
        <v>66.010526267399982</v>
      </c>
      <c r="F112" s="139">
        <v>80.679532104599986</v>
      </c>
      <c r="G112" s="141">
        <v>116.12962954449996</v>
      </c>
      <c r="H112" s="139">
        <v>134.46588684099996</v>
      </c>
      <c r="I112" s="141">
        <v>150.35730983129997</v>
      </c>
    </row>
    <row r="113" spans="2:9" s="110" customFormat="1">
      <c r="B113" s="140">
        <v>104</v>
      </c>
      <c r="C113" s="141">
        <v>41.965699547199989</v>
      </c>
      <c r="D113" s="139">
        <v>54.308552355199993</v>
      </c>
      <c r="E113" s="141">
        <v>66.651405163199982</v>
      </c>
      <c r="F113" s="139">
        <v>81.462828532799975</v>
      </c>
      <c r="G113" s="141">
        <v>117.25710167599998</v>
      </c>
      <c r="H113" s="139">
        <v>135.77138088799998</v>
      </c>
      <c r="I113" s="141">
        <v>151.81708953839996</v>
      </c>
    </row>
    <row r="114" spans="2:9" s="110" customFormat="1">
      <c r="B114" s="140">
        <v>105</v>
      </c>
      <c r="C114" s="141">
        <v>42.369215888999996</v>
      </c>
      <c r="D114" s="139">
        <v>54.830749974</v>
      </c>
      <c r="E114" s="141">
        <v>67.292284058999982</v>
      </c>
      <c r="F114" s="139">
        <v>82.246124960999992</v>
      </c>
      <c r="G114" s="141">
        <v>118.38457380749999</v>
      </c>
      <c r="H114" s="139">
        <v>137.07687493499998</v>
      </c>
      <c r="I114" s="141">
        <v>153.27686924549997</v>
      </c>
    </row>
    <row r="115" spans="2:9" s="110" customFormat="1">
      <c r="B115" s="128">
        <v>106</v>
      </c>
      <c r="C115" s="136">
        <v>42.772732230799988</v>
      </c>
      <c r="D115" s="148">
        <v>55.352947592799985</v>
      </c>
      <c r="E115" s="136">
        <v>67.933162954799982</v>
      </c>
      <c r="F115" s="148">
        <v>83.029421389199968</v>
      </c>
      <c r="G115" s="136">
        <v>119.51204593899998</v>
      </c>
      <c r="H115" s="148">
        <v>138.38236898199997</v>
      </c>
      <c r="I115" s="136">
        <v>154.73664895259998</v>
      </c>
    </row>
    <row r="116" spans="2:9" s="110" customFormat="1">
      <c r="B116" s="140">
        <v>107</v>
      </c>
      <c r="C116" s="141">
        <v>43.176248572599995</v>
      </c>
      <c r="D116" s="139">
        <v>55.875145211599985</v>
      </c>
      <c r="E116" s="141">
        <v>68.574041850599983</v>
      </c>
      <c r="F116" s="139">
        <v>83.812717817399985</v>
      </c>
      <c r="G116" s="141">
        <v>120.63951807049997</v>
      </c>
      <c r="H116" s="139">
        <v>139.68786302899997</v>
      </c>
      <c r="I116" s="141">
        <v>156.19642865969999</v>
      </c>
    </row>
    <row r="117" spans="2:9" s="110" customFormat="1">
      <c r="B117" s="140">
        <v>108</v>
      </c>
      <c r="C117" s="141">
        <v>43.579764914399988</v>
      </c>
      <c r="D117" s="139">
        <v>56.397342830399992</v>
      </c>
      <c r="E117" s="141">
        <v>69.214920746399997</v>
      </c>
      <c r="F117" s="139">
        <v>84.596014245600003</v>
      </c>
      <c r="G117" s="141">
        <v>121.76699020199996</v>
      </c>
      <c r="H117" s="139">
        <v>140.99335707599997</v>
      </c>
      <c r="I117" s="141">
        <v>157.65620836679997</v>
      </c>
    </row>
    <row r="118" spans="2:9" s="110" customFormat="1">
      <c r="B118" s="140">
        <v>109</v>
      </c>
      <c r="C118" s="141">
        <v>43.983281256199994</v>
      </c>
      <c r="D118" s="139">
        <v>56.919540449199985</v>
      </c>
      <c r="E118" s="141">
        <v>69.855799642199997</v>
      </c>
      <c r="F118" s="139">
        <v>85.379310673799978</v>
      </c>
      <c r="G118" s="141">
        <v>122.89446233349999</v>
      </c>
      <c r="H118" s="139">
        <v>142.29885112299999</v>
      </c>
      <c r="I118" s="141">
        <v>159.11598807389996</v>
      </c>
    </row>
    <row r="119" spans="2:9" s="110" customFormat="1">
      <c r="B119" s="144">
        <v>110</v>
      </c>
      <c r="C119" s="146">
        <v>44.386797597999994</v>
      </c>
      <c r="D119" s="149">
        <v>57.441738067999985</v>
      </c>
      <c r="E119" s="146">
        <v>70.496678537999983</v>
      </c>
      <c r="F119" s="149">
        <v>86.162607101999967</v>
      </c>
      <c r="G119" s="146">
        <v>124.02193446499999</v>
      </c>
      <c r="H119" s="149">
        <v>143.60434516999999</v>
      </c>
      <c r="I119" s="146">
        <v>160.57576778099997</v>
      </c>
    </row>
    <row r="120" spans="2:9" s="110" customFormat="1">
      <c r="B120" s="140">
        <v>111</v>
      </c>
      <c r="C120" s="141">
        <v>44.790313939799994</v>
      </c>
      <c r="D120" s="139">
        <v>57.963935686799992</v>
      </c>
      <c r="E120" s="141">
        <v>71.137557433799998</v>
      </c>
      <c r="F120" s="139">
        <v>86.945903530199999</v>
      </c>
      <c r="G120" s="141">
        <v>125.14940659649999</v>
      </c>
      <c r="H120" s="139">
        <v>144.90983921699996</v>
      </c>
      <c r="I120" s="141">
        <v>162.03554748809995</v>
      </c>
    </row>
    <row r="121" spans="2:9" s="110" customFormat="1">
      <c r="B121" s="140">
        <v>112</v>
      </c>
      <c r="C121" s="141">
        <v>45.193830281599993</v>
      </c>
      <c r="D121" s="139">
        <v>58.486133305599992</v>
      </c>
      <c r="E121" s="141">
        <v>71.778436329599984</v>
      </c>
      <c r="F121" s="139">
        <v>87.729199958399974</v>
      </c>
      <c r="G121" s="141">
        <v>126.27687872799999</v>
      </c>
      <c r="H121" s="139">
        <v>146.21533326399998</v>
      </c>
      <c r="I121" s="141">
        <v>163.49532719519996</v>
      </c>
    </row>
    <row r="122" spans="2:9" s="110" customFormat="1">
      <c r="B122" s="140">
        <v>113</v>
      </c>
      <c r="C122" s="141">
        <v>45.597346623399986</v>
      </c>
      <c r="D122" s="139">
        <v>59.008330924399992</v>
      </c>
      <c r="E122" s="141">
        <v>72.419315225399998</v>
      </c>
      <c r="F122" s="139">
        <v>88.512496386599977</v>
      </c>
      <c r="G122" s="141">
        <v>127.40435085949996</v>
      </c>
      <c r="H122" s="139">
        <v>147.52082731099995</v>
      </c>
      <c r="I122" s="141">
        <v>164.9551069023</v>
      </c>
    </row>
    <row r="123" spans="2:9" s="110" customFormat="1">
      <c r="B123" s="140">
        <v>114</v>
      </c>
      <c r="C123" s="141">
        <v>46.000862965199985</v>
      </c>
      <c r="D123" s="139">
        <v>59.530528543199985</v>
      </c>
      <c r="E123" s="141">
        <v>73.060194121199984</v>
      </c>
      <c r="F123" s="139">
        <v>89.295792814799981</v>
      </c>
      <c r="G123" s="141">
        <v>128.53182299099998</v>
      </c>
      <c r="H123" s="139">
        <v>148.82632135799997</v>
      </c>
      <c r="I123" s="141">
        <v>166.41488660939999</v>
      </c>
    </row>
    <row r="124" spans="2:9" s="110" customFormat="1">
      <c r="B124" s="140">
        <v>115</v>
      </c>
      <c r="C124" s="141">
        <v>46.404379306999985</v>
      </c>
      <c r="D124" s="139">
        <v>60.052726161999992</v>
      </c>
      <c r="E124" s="141">
        <v>73.701073016999999</v>
      </c>
      <c r="F124" s="139">
        <v>90.079089242999984</v>
      </c>
      <c r="G124" s="141">
        <v>129.6592951225</v>
      </c>
      <c r="H124" s="139">
        <v>150.131815405</v>
      </c>
      <c r="I124" s="141">
        <v>167.87466631649997</v>
      </c>
    </row>
    <row r="125" spans="2:9" s="110" customFormat="1">
      <c r="B125" s="128">
        <v>116</v>
      </c>
      <c r="C125" s="136">
        <v>46.807895648799992</v>
      </c>
      <c r="D125" s="148">
        <v>60.574923780799992</v>
      </c>
      <c r="E125" s="136">
        <v>74.341951912799985</v>
      </c>
      <c r="F125" s="148">
        <v>90.862385671199988</v>
      </c>
      <c r="G125" s="136">
        <v>130.78676725399998</v>
      </c>
      <c r="H125" s="148">
        <v>151.43730945199999</v>
      </c>
      <c r="I125" s="136">
        <v>169.33444602359998</v>
      </c>
    </row>
    <row r="126" spans="2:9" s="110" customFormat="1">
      <c r="B126" s="140">
        <v>117</v>
      </c>
      <c r="C126" s="141">
        <v>47.211411990599991</v>
      </c>
      <c r="D126" s="139">
        <v>61.097121399599985</v>
      </c>
      <c r="E126" s="141">
        <v>74.982830808599985</v>
      </c>
      <c r="F126" s="139">
        <v>91.645682099399991</v>
      </c>
      <c r="G126" s="141">
        <v>131.9142393855</v>
      </c>
      <c r="H126" s="139">
        <v>152.74280349899996</v>
      </c>
      <c r="I126" s="141">
        <v>170.79422573069996</v>
      </c>
    </row>
    <row r="127" spans="2:9" s="110" customFormat="1">
      <c r="B127" s="140">
        <v>118</v>
      </c>
      <c r="C127" s="141">
        <v>47.614928332399991</v>
      </c>
      <c r="D127" s="139">
        <v>61.619319018399985</v>
      </c>
      <c r="E127" s="141">
        <v>75.623709704399985</v>
      </c>
      <c r="F127" s="139">
        <v>92.428978527599966</v>
      </c>
      <c r="G127" s="141">
        <v>133.04171151699998</v>
      </c>
      <c r="H127" s="139">
        <v>154.04829754599999</v>
      </c>
      <c r="I127" s="141">
        <v>172.25400543779998</v>
      </c>
    </row>
    <row r="128" spans="2:9" s="110" customFormat="1">
      <c r="B128" s="140">
        <v>119</v>
      </c>
      <c r="C128" s="141">
        <v>48.018444674199991</v>
      </c>
      <c r="D128" s="139">
        <v>62.141516637199985</v>
      </c>
      <c r="E128" s="141">
        <v>76.2645886002</v>
      </c>
      <c r="F128" s="139">
        <v>93.212274955799984</v>
      </c>
      <c r="G128" s="141">
        <v>134.16918364849997</v>
      </c>
      <c r="H128" s="139">
        <v>155.35379159300001</v>
      </c>
      <c r="I128" s="141">
        <v>173.71378514489999</v>
      </c>
    </row>
    <row r="129" spans="2:9" s="110" customFormat="1">
      <c r="B129" s="144">
        <v>120</v>
      </c>
      <c r="C129" s="146">
        <v>48.421961015999983</v>
      </c>
      <c r="D129" s="149">
        <v>62.663714255999984</v>
      </c>
      <c r="E129" s="146">
        <v>76.905467495999986</v>
      </c>
      <c r="F129" s="149">
        <v>93.995571383999987</v>
      </c>
      <c r="G129" s="146">
        <v>135.29665577999995</v>
      </c>
      <c r="H129" s="149">
        <v>156.65928563999998</v>
      </c>
      <c r="I129" s="146">
        <v>175.17356485199997</v>
      </c>
    </row>
    <row r="130" spans="2:9" s="110" customFormat="1">
      <c r="B130" s="140">
        <v>121</v>
      </c>
      <c r="C130" s="141">
        <v>48.82547735779999</v>
      </c>
      <c r="D130" s="139">
        <v>63.185911874799991</v>
      </c>
      <c r="E130" s="141">
        <v>77.5463463918</v>
      </c>
      <c r="F130" s="139">
        <v>94.778867812199991</v>
      </c>
      <c r="G130" s="141">
        <v>136.42412791149997</v>
      </c>
      <c r="H130" s="139">
        <v>157.96477968699998</v>
      </c>
      <c r="I130" s="141">
        <v>176.63334455909998</v>
      </c>
    </row>
    <row r="131" spans="2:9" s="110" customFormat="1">
      <c r="B131" s="140">
        <v>122</v>
      </c>
      <c r="C131" s="141">
        <v>49.228993699599989</v>
      </c>
      <c r="D131" s="139">
        <v>63.708109493599991</v>
      </c>
      <c r="E131" s="141">
        <v>78.187225287599958</v>
      </c>
      <c r="F131" s="139">
        <v>95.562164240399966</v>
      </c>
      <c r="G131" s="141">
        <v>137.55160004299998</v>
      </c>
      <c r="H131" s="139">
        <v>159.27027373399994</v>
      </c>
      <c r="I131" s="141">
        <v>178.09312426619996</v>
      </c>
    </row>
    <row r="132" spans="2:9" s="110" customFormat="1">
      <c r="B132" s="140">
        <v>123</v>
      </c>
      <c r="C132" s="141">
        <v>49.632510041399996</v>
      </c>
      <c r="D132" s="139">
        <v>64.230307112399984</v>
      </c>
      <c r="E132" s="141">
        <v>78.828104183399986</v>
      </c>
      <c r="F132" s="139">
        <v>96.345460668599998</v>
      </c>
      <c r="G132" s="141">
        <v>138.67907217449999</v>
      </c>
      <c r="H132" s="139">
        <v>160.57576778099997</v>
      </c>
      <c r="I132" s="141">
        <v>179.55290397329998</v>
      </c>
    </row>
    <row r="133" spans="2:9" s="110" customFormat="1">
      <c r="B133" s="140">
        <v>124</v>
      </c>
      <c r="C133" s="141">
        <v>50.036026383199989</v>
      </c>
      <c r="D133" s="139">
        <v>64.752504731199991</v>
      </c>
      <c r="E133" s="141">
        <v>79.468983079199958</v>
      </c>
      <c r="F133" s="139">
        <v>97.128757096800001</v>
      </c>
      <c r="G133" s="141">
        <v>139.80654430599998</v>
      </c>
      <c r="H133" s="139">
        <v>161.88126182799999</v>
      </c>
      <c r="I133" s="141">
        <v>181.01268368039999</v>
      </c>
    </row>
    <row r="134" spans="2:9" s="110" customFormat="1">
      <c r="B134" s="140">
        <v>125</v>
      </c>
      <c r="C134" s="141">
        <v>50.439542724999995</v>
      </c>
      <c r="D134" s="139">
        <v>65.274702349999984</v>
      </c>
      <c r="E134" s="141">
        <v>80.109861974999987</v>
      </c>
      <c r="F134" s="139">
        <v>97.912053524999962</v>
      </c>
      <c r="G134" s="141">
        <v>140.93401643749996</v>
      </c>
      <c r="H134" s="139">
        <v>163.18675587499999</v>
      </c>
      <c r="I134" s="141">
        <v>182.47246338749997</v>
      </c>
    </row>
    <row r="135" spans="2:9" s="110" customFormat="1">
      <c r="B135" s="128">
        <v>126</v>
      </c>
      <c r="C135" s="136">
        <v>50.843059066799988</v>
      </c>
      <c r="D135" s="148">
        <v>65.796899968799991</v>
      </c>
      <c r="E135" s="136">
        <v>80.750740870800001</v>
      </c>
      <c r="F135" s="148">
        <v>98.69534995319998</v>
      </c>
      <c r="G135" s="136">
        <v>142.06148856900001</v>
      </c>
      <c r="H135" s="148">
        <v>164.49224992199998</v>
      </c>
      <c r="I135" s="136">
        <v>183.93224309459998</v>
      </c>
    </row>
    <row r="136" spans="2:9" s="110" customFormat="1">
      <c r="B136" s="140">
        <v>127</v>
      </c>
      <c r="C136" s="141">
        <v>51.246575408599988</v>
      </c>
      <c r="D136" s="139">
        <v>66.319097587599984</v>
      </c>
      <c r="E136" s="141">
        <v>81.391619766599987</v>
      </c>
      <c r="F136" s="139">
        <v>99.478646381399983</v>
      </c>
      <c r="G136" s="141">
        <v>143.18896070049996</v>
      </c>
      <c r="H136" s="139">
        <v>165.79774396899995</v>
      </c>
      <c r="I136" s="141">
        <v>185.39202280169997</v>
      </c>
    </row>
    <row r="137" spans="2:9" s="110" customFormat="1">
      <c r="B137" s="140">
        <v>128</v>
      </c>
      <c r="C137" s="141">
        <v>51.650091750399994</v>
      </c>
      <c r="D137" s="139">
        <v>66.841295206399991</v>
      </c>
      <c r="E137" s="141">
        <v>82.032498662400002</v>
      </c>
      <c r="F137" s="139">
        <v>100.26194280959997</v>
      </c>
      <c r="G137" s="141">
        <v>144.31643283199998</v>
      </c>
      <c r="H137" s="139">
        <v>167.10323801599998</v>
      </c>
      <c r="I137" s="141">
        <v>186.85180250879998</v>
      </c>
    </row>
    <row r="138" spans="2:9" s="110" customFormat="1">
      <c r="B138" s="140">
        <v>129</v>
      </c>
      <c r="C138" s="141">
        <v>52.053608092199994</v>
      </c>
      <c r="D138" s="139">
        <v>67.363492825199984</v>
      </c>
      <c r="E138" s="141">
        <v>82.673377558199974</v>
      </c>
      <c r="F138" s="139">
        <v>101.04523923779999</v>
      </c>
      <c r="G138" s="141">
        <v>145.44390496349996</v>
      </c>
      <c r="H138" s="139">
        <v>168.40873206299997</v>
      </c>
      <c r="I138" s="141">
        <v>188.31158221589996</v>
      </c>
    </row>
    <row r="139" spans="2:9" s="110" customFormat="1">
      <c r="B139" s="144">
        <v>130</v>
      </c>
      <c r="C139" s="146">
        <v>52.457124433999994</v>
      </c>
      <c r="D139" s="149">
        <v>67.885690443999991</v>
      </c>
      <c r="E139" s="146">
        <v>83.314256454000002</v>
      </c>
      <c r="F139" s="149">
        <v>101.82853566599998</v>
      </c>
      <c r="G139" s="146">
        <v>146.57137709499997</v>
      </c>
      <c r="H139" s="149">
        <v>169.71422610999997</v>
      </c>
      <c r="I139" s="146">
        <v>189.771361923</v>
      </c>
    </row>
    <row r="140" spans="2:9" s="110" customFormat="1">
      <c r="B140" s="140">
        <v>131</v>
      </c>
      <c r="C140" s="141">
        <v>52.860640775799993</v>
      </c>
      <c r="D140" s="139">
        <v>68.407888062799984</v>
      </c>
      <c r="E140" s="141">
        <v>83.955135349799974</v>
      </c>
      <c r="F140" s="139">
        <v>102.61183209419997</v>
      </c>
      <c r="G140" s="141">
        <v>147.69884922649996</v>
      </c>
      <c r="H140" s="139">
        <v>171.01972015699997</v>
      </c>
      <c r="I140" s="141">
        <v>191.23114163009996</v>
      </c>
    </row>
    <row r="141" spans="2:9" s="110" customFormat="1">
      <c r="B141" s="140">
        <v>132</v>
      </c>
      <c r="C141" s="141">
        <v>53.264157117599993</v>
      </c>
      <c r="D141" s="139">
        <v>68.930085681599977</v>
      </c>
      <c r="E141" s="141">
        <v>84.596014245600003</v>
      </c>
      <c r="F141" s="139">
        <v>103.3951285224</v>
      </c>
      <c r="G141" s="141">
        <v>148.82632135799997</v>
      </c>
      <c r="H141" s="139">
        <v>172.32521420399993</v>
      </c>
      <c r="I141" s="141">
        <v>192.6909213372</v>
      </c>
    </row>
    <row r="142" spans="2:9" s="110" customFormat="1">
      <c r="B142" s="140">
        <v>133</v>
      </c>
      <c r="C142" s="141">
        <v>53.667673459399992</v>
      </c>
      <c r="D142" s="139">
        <v>69.452283300399998</v>
      </c>
      <c r="E142" s="141">
        <v>85.236893141399975</v>
      </c>
      <c r="F142" s="139">
        <v>104.17842495059998</v>
      </c>
      <c r="G142" s="141">
        <v>149.95379348949996</v>
      </c>
      <c r="H142" s="139">
        <v>173.63070825099999</v>
      </c>
      <c r="I142" s="141">
        <v>194.15070104429995</v>
      </c>
    </row>
    <row r="143" spans="2:9" s="110" customFormat="1">
      <c r="B143" s="140">
        <v>134</v>
      </c>
      <c r="C143" s="141">
        <v>54.071189801199999</v>
      </c>
      <c r="D143" s="139">
        <v>69.974480919199991</v>
      </c>
      <c r="E143" s="141">
        <v>85.877772037200003</v>
      </c>
      <c r="F143" s="139">
        <v>104.96172137879996</v>
      </c>
      <c r="G143" s="141">
        <v>151.08126562099997</v>
      </c>
      <c r="H143" s="139">
        <v>174.93620229799998</v>
      </c>
      <c r="I143" s="141">
        <v>195.61048075139996</v>
      </c>
    </row>
    <row r="144" spans="2:9" s="110" customFormat="1">
      <c r="B144" s="140">
        <v>135</v>
      </c>
      <c r="C144" s="141">
        <v>54.474706142999992</v>
      </c>
      <c r="D144" s="139">
        <v>70.496678537999983</v>
      </c>
      <c r="E144" s="141">
        <v>86.518650932999975</v>
      </c>
      <c r="F144" s="139">
        <v>105.74501780699998</v>
      </c>
      <c r="G144" s="141">
        <v>152.20873775249996</v>
      </c>
      <c r="H144" s="139">
        <v>176.24169634499995</v>
      </c>
      <c r="I144" s="141">
        <v>197.07026045849997</v>
      </c>
    </row>
    <row r="145" spans="2:9" s="110" customFormat="1">
      <c r="B145" s="128">
        <v>136</v>
      </c>
      <c r="C145" s="136">
        <v>54.878222484799998</v>
      </c>
      <c r="D145" s="148">
        <v>71.018876156799976</v>
      </c>
      <c r="E145" s="136">
        <v>87.159529828799975</v>
      </c>
      <c r="F145" s="148">
        <v>106.52831423519999</v>
      </c>
      <c r="G145" s="136">
        <v>153.33620988399997</v>
      </c>
      <c r="H145" s="148">
        <v>177.54719039199998</v>
      </c>
      <c r="I145" s="136">
        <v>198.53004016559998</v>
      </c>
    </row>
    <row r="146" spans="2:9" s="110" customFormat="1">
      <c r="B146" s="140">
        <v>137</v>
      </c>
      <c r="C146" s="141">
        <v>55.281738826599991</v>
      </c>
      <c r="D146" s="139">
        <v>71.541073775599997</v>
      </c>
      <c r="E146" s="141">
        <v>87.80040872459999</v>
      </c>
      <c r="F146" s="139">
        <v>107.31161066339997</v>
      </c>
      <c r="G146" s="141">
        <v>154.46368201549998</v>
      </c>
      <c r="H146" s="139">
        <v>178.85268443899994</v>
      </c>
      <c r="I146" s="141">
        <v>199.98981987269994</v>
      </c>
    </row>
    <row r="147" spans="2:9" s="110" customFormat="1">
      <c r="B147" s="140">
        <v>138</v>
      </c>
      <c r="C147" s="141">
        <v>55.685255168399998</v>
      </c>
      <c r="D147" s="139">
        <v>72.06327139439999</v>
      </c>
      <c r="E147" s="141">
        <v>88.441287620399976</v>
      </c>
      <c r="F147" s="139">
        <v>108.09490709159998</v>
      </c>
      <c r="G147" s="141">
        <v>155.59115414699997</v>
      </c>
      <c r="H147" s="139">
        <v>180.15817848599997</v>
      </c>
      <c r="I147" s="141">
        <v>201.44959957979998</v>
      </c>
    </row>
    <row r="148" spans="2:9" s="110" customFormat="1">
      <c r="B148" s="140">
        <v>139</v>
      </c>
      <c r="C148" s="141">
        <v>56.088771510199983</v>
      </c>
      <c r="D148" s="139">
        <v>72.585469013199983</v>
      </c>
      <c r="E148" s="141">
        <v>89.08216651619999</v>
      </c>
      <c r="F148" s="139">
        <v>108.87820351979998</v>
      </c>
      <c r="G148" s="141">
        <v>156.71862627850001</v>
      </c>
      <c r="H148" s="139">
        <v>181.46367253299999</v>
      </c>
      <c r="I148" s="141">
        <v>202.90937928689996</v>
      </c>
    </row>
    <row r="149" spans="2:9" s="110" customFormat="1">
      <c r="B149" s="144">
        <v>140</v>
      </c>
      <c r="C149" s="146">
        <v>56.492287851999997</v>
      </c>
      <c r="D149" s="149">
        <v>73.10766663199999</v>
      </c>
      <c r="E149" s="146">
        <v>89.723045411999976</v>
      </c>
      <c r="F149" s="149">
        <v>109.661499948</v>
      </c>
      <c r="G149" s="146">
        <v>157.84609840999997</v>
      </c>
      <c r="H149" s="149">
        <v>182.76916657999996</v>
      </c>
      <c r="I149" s="146">
        <v>204.36915899399995</v>
      </c>
    </row>
    <row r="150" spans="2:9" s="110" customFormat="1">
      <c r="B150" s="140">
        <v>141</v>
      </c>
      <c r="C150" s="141">
        <v>56.895804193799989</v>
      </c>
      <c r="D150" s="139">
        <v>73.629864250799997</v>
      </c>
      <c r="E150" s="141">
        <v>90.363924307799977</v>
      </c>
      <c r="F150" s="139">
        <v>110.44479637619997</v>
      </c>
      <c r="G150" s="141">
        <v>158.97357054149995</v>
      </c>
      <c r="H150" s="139">
        <v>184.07466062699999</v>
      </c>
      <c r="I150" s="141">
        <v>205.82893870110001</v>
      </c>
    </row>
    <row r="151" spans="2:9" s="110" customFormat="1">
      <c r="B151" s="140">
        <v>142</v>
      </c>
      <c r="C151" s="141">
        <v>57.299320535599996</v>
      </c>
      <c r="D151" s="139">
        <v>74.152061869600004</v>
      </c>
      <c r="E151" s="141">
        <v>91.004803203599991</v>
      </c>
      <c r="F151" s="139">
        <v>111.22809280439998</v>
      </c>
      <c r="G151" s="141">
        <v>160.10104267299999</v>
      </c>
      <c r="H151" s="139">
        <v>185.38015467399998</v>
      </c>
      <c r="I151" s="141">
        <v>207.28871840819997</v>
      </c>
    </row>
    <row r="152" spans="2:9" s="110" customFormat="1">
      <c r="B152" s="140">
        <v>143</v>
      </c>
      <c r="C152" s="141">
        <v>57.702836877399982</v>
      </c>
      <c r="D152" s="139">
        <v>74.674259488399983</v>
      </c>
      <c r="E152" s="141">
        <v>91.645682099399991</v>
      </c>
      <c r="F152" s="139">
        <v>112.01138923259998</v>
      </c>
      <c r="G152" s="141">
        <v>161.22851480449995</v>
      </c>
      <c r="H152" s="139">
        <v>186.68564872099998</v>
      </c>
      <c r="I152" s="141">
        <v>208.74849811529998</v>
      </c>
    </row>
    <row r="153" spans="2:9" s="110" customFormat="1">
      <c r="B153" s="140">
        <v>144</v>
      </c>
      <c r="C153" s="141">
        <v>58.106353219199995</v>
      </c>
      <c r="D153" s="139">
        <v>75.19645710719999</v>
      </c>
      <c r="E153" s="141">
        <v>92.286560995199991</v>
      </c>
      <c r="F153" s="139">
        <v>112.79468566079998</v>
      </c>
      <c r="G153" s="141">
        <v>162.35598693599999</v>
      </c>
      <c r="H153" s="139">
        <v>187.99114276799997</v>
      </c>
      <c r="I153" s="141">
        <v>210.20827782239996</v>
      </c>
    </row>
    <row r="154" spans="2:9" s="110" customFormat="1">
      <c r="B154" s="140">
        <v>145</v>
      </c>
      <c r="C154" s="141">
        <v>58.509869560999981</v>
      </c>
      <c r="D154" s="139">
        <v>75.718654725999997</v>
      </c>
      <c r="E154" s="141">
        <v>92.927439890999992</v>
      </c>
      <c r="F154" s="139">
        <v>113.57798208899999</v>
      </c>
      <c r="G154" s="141">
        <v>163.48345906749995</v>
      </c>
      <c r="H154" s="139">
        <v>189.29663681499994</v>
      </c>
      <c r="I154" s="141">
        <v>211.66805752949998</v>
      </c>
    </row>
    <row r="155" spans="2:9" s="110" customFormat="1">
      <c r="B155" s="128">
        <v>146</v>
      </c>
      <c r="C155" s="136">
        <v>58.913385902799988</v>
      </c>
      <c r="D155" s="148">
        <v>76.24085234479999</v>
      </c>
      <c r="E155" s="136">
        <v>93.568318786799992</v>
      </c>
      <c r="F155" s="148">
        <v>114.36127851719999</v>
      </c>
      <c r="G155" s="136">
        <v>164.61093119899996</v>
      </c>
      <c r="H155" s="148">
        <v>190.60213086199997</v>
      </c>
      <c r="I155" s="136">
        <v>213.12783723659999</v>
      </c>
    </row>
    <row r="156" spans="2:9" s="110" customFormat="1">
      <c r="B156" s="140">
        <v>147</v>
      </c>
      <c r="C156" s="141">
        <v>59.316902244599987</v>
      </c>
      <c r="D156" s="139">
        <v>76.763049963599983</v>
      </c>
      <c r="E156" s="141">
        <v>94.209197682599992</v>
      </c>
      <c r="F156" s="139">
        <v>115.14457494539998</v>
      </c>
      <c r="G156" s="141">
        <v>165.73840333049998</v>
      </c>
      <c r="H156" s="139">
        <v>191.90762490899996</v>
      </c>
      <c r="I156" s="141">
        <v>214.5876169437</v>
      </c>
    </row>
    <row r="157" spans="2:9" s="110" customFormat="1">
      <c r="B157" s="140">
        <v>148</v>
      </c>
      <c r="C157" s="141">
        <v>59.720418586399987</v>
      </c>
      <c r="D157" s="139">
        <v>77.285247582399975</v>
      </c>
      <c r="E157" s="141">
        <v>94.850076578399964</v>
      </c>
      <c r="F157" s="139">
        <v>115.92787137359998</v>
      </c>
      <c r="G157" s="141">
        <v>166.86587546199993</v>
      </c>
      <c r="H157" s="139">
        <v>193.21311895599996</v>
      </c>
      <c r="I157" s="141">
        <v>216.04739665079995</v>
      </c>
    </row>
    <row r="158" spans="2:9" s="110" customFormat="1">
      <c r="B158" s="140">
        <v>149</v>
      </c>
      <c r="C158" s="141">
        <v>60.123934928199986</v>
      </c>
      <c r="D158" s="139">
        <v>77.807445201199997</v>
      </c>
      <c r="E158" s="141">
        <v>95.490955474199978</v>
      </c>
      <c r="F158" s="139">
        <v>116.71116780179997</v>
      </c>
      <c r="G158" s="141">
        <v>167.9933475935</v>
      </c>
      <c r="H158" s="139">
        <v>194.51861300299996</v>
      </c>
      <c r="I158" s="141">
        <v>217.50717635789999</v>
      </c>
    </row>
    <row r="159" spans="2:9" s="110" customFormat="1">
      <c r="B159" s="144">
        <v>150</v>
      </c>
      <c r="C159" s="146">
        <v>60.527451269999986</v>
      </c>
      <c r="D159" s="149">
        <v>78.329642819999989</v>
      </c>
      <c r="E159" s="146">
        <v>96.131834369999979</v>
      </c>
      <c r="F159" s="149">
        <v>117.49446422999998</v>
      </c>
      <c r="G159" s="146">
        <v>169.12081972499996</v>
      </c>
      <c r="H159" s="149">
        <v>195.82410704999992</v>
      </c>
      <c r="I159" s="146">
        <v>218.96695606499995</v>
      </c>
    </row>
    <row r="160" spans="2:9" s="110" customFormat="1">
      <c r="B160" s="150" t="s">
        <v>263</v>
      </c>
      <c r="C160" s="146">
        <v>0.4008440481456953</v>
      </c>
      <c r="D160" s="149">
        <v>0.51873935642384095</v>
      </c>
      <c r="E160" s="146">
        <v>0.6366346647019866</v>
      </c>
      <c r="F160" s="149">
        <v>0.77810903463576142</v>
      </c>
      <c r="G160" s="146">
        <v>1.1200054286423839</v>
      </c>
      <c r="H160" s="149">
        <v>1.296848391059602</v>
      </c>
      <c r="I160" s="146">
        <v>1.4501122918211917</v>
      </c>
    </row>
    <row r="161" spans="2:10" ht="4.5" customHeight="1">
      <c r="J161" s="110"/>
    </row>
    <row r="162" spans="2:10">
      <c r="B162" s="151" t="s">
        <v>264</v>
      </c>
      <c r="I162" s="110"/>
      <c r="J162" s="153"/>
    </row>
    <row r="163" spans="2:10" ht="24" customHeight="1">
      <c r="B163" s="744" t="s">
        <v>265</v>
      </c>
      <c r="C163" s="744"/>
      <c r="D163" s="744"/>
      <c r="E163" s="744"/>
      <c r="F163" s="744"/>
      <c r="G163" s="744"/>
      <c r="H163" s="744"/>
      <c r="I163" s="744"/>
    </row>
  </sheetData>
  <mergeCells count="1">
    <mergeCell ref="B163:I1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tadata_x0020_Updation_x0020_WF xmlns="b72eaf27-166e-42f4-8efa-8a645ac69a29">
      <Url xsi:nil="true"/>
      <Description xsi:nil="true"/>
    </Metadata_x0020_Updation_x0020_WF>
    <AwardedRFP_x0020_Metadata_x0020_Updation_x0020_WF xmlns="b72eaf27-166e-42f4-8efa-8a645ac69a29">
      <Url>https://sourcewellmn.sharepoint.com/Procure/_layouts/15/wrkstat.aspx?List=b72eaf27-166e-42f4-8efa-8a645ac69a29&amp;WorkflowInstanceName=ebf02881-67c3-446f-9b28-e1f9d6dd7919</Url>
      <Description>Metadata Updation</Description>
    </AwardedRFP_x0020_Metadata_x0020_Updation_x0020_WF>
    <Awarded_x0020_RFP_x0020_Metadata_x0020_Updation xmlns="b72eaf27-166e-42f4-8efa-8a645ac69a29">
      <Url xsi:nil="true"/>
      <Description xsi:nil="true"/>
    </Awarded_x0020_RFP_x0020_Metadata_x0020_Updation>
    <RFPNumber xmlns="5247ea59-7632-48e6-bc00-72f15bb7fb38">090121</RFPNumber>
    <ContractType xmlns="80a22e9a-d145-459c-b471-f24524cca8b6" xsi:nil="true"/>
    <_EndDate xmlns="http://schemas.microsoft.com/sharepoint/v3/fields">2021-11-18T11:25:15+00:00</_EndDate>
    <ContractStatus xmlns="80a22e9a-d145-459c-b471-f24524cca8b6">Current</ContractStatus>
    <VendorName xmlns="5247ea59-7632-48e6-bc00-72f15bb7fb38">UPS</VendorName>
    <StartDate xmlns="http://schemas.microsoft.com/sharepoint/v3">2021-11-18T11:25:15+00:00</StartDate>
    <ol_Department xmlns="http://schemas.microsoft.com/sharepoint/v3" xsi:nil="true"/>
    <VendorCode xmlns="5247ea59-7632-48e6-bc00-72f15bb7fb38">UPS</VendorCode>
  </documentManagement>
</p:properties>
</file>

<file path=customXml/item3.xml><?xml version="1.0" encoding="utf-8"?>
<ct:contentTypeSchema xmlns:ct="http://schemas.microsoft.com/office/2006/metadata/contentType" xmlns:ma="http://schemas.microsoft.com/office/2006/metadata/properties/metaAttributes" ct:_="" ma:_="" ma:contentTypeName="Procure Contract" ma:contentTypeID="0x01010034B101475630BD469BFF163E857236A2200017F109153637984497579C8B6DBBB537" ma:contentTypeVersion="29" ma:contentTypeDescription="" ma:contentTypeScope="" ma:versionID="acf9ce9775828cdc9df3e7f352a101e1">
  <xsd:schema xmlns:xsd="http://www.w3.org/2001/XMLSchema" xmlns:xs="http://www.w3.org/2001/XMLSchema" xmlns:p="http://schemas.microsoft.com/office/2006/metadata/properties" xmlns:ns1="http://schemas.microsoft.com/sharepoint/v3" xmlns:ns2="80a22e9a-d145-459c-b471-f24524cca8b6" xmlns:ns3="5247ea59-7632-48e6-bc00-72f15bb7fb38" xmlns:ns4="http://schemas.microsoft.com/sharepoint/v3/fields" xmlns:ns5="b72eaf27-166e-42f4-8efa-8a645ac69a29" targetNamespace="http://schemas.microsoft.com/office/2006/metadata/properties" ma:root="true" ma:fieldsID="e4837aa0d47fabb35bf58ba983bb824d" ns1:_="" ns2:_="" ns3:_="" ns4:_="" ns5:_="">
    <xsd:import namespace="http://schemas.microsoft.com/sharepoint/v3"/>
    <xsd:import namespace="80a22e9a-d145-459c-b471-f24524cca8b6"/>
    <xsd:import namespace="5247ea59-7632-48e6-bc00-72f15bb7fb38"/>
    <xsd:import namespace="http://schemas.microsoft.com/sharepoint/v3/fields"/>
    <xsd:import namespace="b72eaf27-166e-42f4-8efa-8a645ac69a29"/>
    <xsd:element name="properties">
      <xsd:complexType>
        <xsd:sequence>
          <xsd:element name="documentManagement">
            <xsd:complexType>
              <xsd:all>
                <xsd:element ref="ns2:ContractType" minOccurs="0"/>
                <xsd:element ref="ns1:ol_Department" minOccurs="0"/>
                <xsd:element ref="ns3:RFPNumber" minOccurs="0"/>
                <xsd:element ref="ns3:VendorName" minOccurs="0"/>
                <xsd:element ref="ns1:StartDate" minOccurs="0"/>
                <xsd:element ref="ns4:_EndDate" minOccurs="0"/>
                <xsd:element ref="ns2:ContractStatus" minOccurs="0"/>
                <xsd:element ref="ns3:VendorCode" minOccurs="0"/>
                <xsd:element ref="ns5:Metadata_x0020_Updation_x0020_WF" minOccurs="0"/>
                <xsd:element ref="ns5:Awarded_x0020_RFP_x0020_Metadata_x0020_Updation" minOccurs="0"/>
                <xsd:element ref="ns5:AwardedRFP_x0020_Metadata_x0020_Updation_x0020_WF" minOccurs="0"/>
                <xsd:element ref="ns5:MediaServiceMetadata" minOccurs="0"/>
                <xsd:element ref="ns5:MediaServiceFastMetadata" minOccurs="0"/>
                <xsd:element ref="ns5:MediaServiceAutoTags" minOccurs="0"/>
                <xsd:element ref="ns5:MediaServiceOCR" minOccurs="0"/>
                <xsd:element ref="ns5:MediaServiceDateTaken" minOccurs="0"/>
                <xsd:element ref="ns5:MediaServiceLocation" minOccurs="0"/>
                <xsd:element ref="ns5:MediaServiceGenerationTime" minOccurs="0"/>
                <xsd:element ref="ns5:MediaServiceEventHashCode" minOccurs="0"/>
                <xsd:element ref="ns2:SharedWithUsers" minOccurs="0"/>
                <xsd:element ref="ns2:SharedWithDetails"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l_Department" ma:index="9" nillable="true" ma:displayName="Department" ma:description="" ma:internalName="ol_Department" ma:readOnly="false">
      <xsd:simpleType>
        <xsd:restriction base="dms:Text"/>
      </xsd:simpleType>
    </xsd:element>
    <xsd:element name="StartDate" ma:index="12"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a22e9a-d145-459c-b471-f24524cca8b6" elementFormDefault="qualified">
    <xsd:import namespace="http://schemas.microsoft.com/office/2006/documentManagement/types"/>
    <xsd:import namespace="http://schemas.microsoft.com/office/infopath/2007/PartnerControls"/>
    <xsd:element name="ContractType" ma:index="8" nillable="true" ma:displayName="Contract Type" ma:format="Dropdown" ma:internalName="ContractType" ma:readOnly="false">
      <xsd:simpleType>
        <xsd:restriction base="dms:Choice">
          <xsd:enumeration value="Acceptance and Award"/>
          <xsd:enumeration value="Contract"/>
          <xsd:enumeration value="Participating Addendum"/>
          <xsd:enumeration value="Annual Renewal"/>
          <xsd:enumeration value="5th Year Extension"/>
        </xsd:restriction>
      </xsd:simpleType>
    </xsd:element>
    <xsd:element name="ContractStatus" ma:index="14" nillable="true" ma:displayName="Contract Status" ma:format="Dropdown" ma:indexed="true" ma:internalName="ContractStatus" ma:readOnly="false">
      <xsd:simpleType>
        <xsd:restriction base="dms:Choice">
          <xsd:enumeration value="Current"/>
          <xsd:enumeration value="Expired"/>
          <xsd:enumeration value="Archive"/>
        </xsd:restrictio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47ea59-7632-48e6-bc00-72f15bb7fb38" elementFormDefault="qualified">
    <xsd:import namespace="http://schemas.microsoft.com/office/2006/documentManagement/types"/>
    <xsd:import namespace="http://schemas.microsoft.com/office/infopath/2007/PartnerControls"/>
    <xsd:element name="RFPNumber" ma:index="10" nillable="true" ma:displayName="RFP Number" ma:internalName="RFPNumber" ma:readOnly="false">
      <xsd:simpleType>
        <xsd:restriction base="dms:Text">
          <xsd:maxLength value="255"/>
        </xsd:restriction>
      </xsd:simpleType>
    </xsd:element>
    <xsd:element name="VendorName" ma:index="11" nillable="true" ma:displayName="Vendor Name" ma:internalName="VendorName" ma:readOnly="false">
      <xsd:simpleType>
        <xsd:restriction base="dms:Text">
          <xsd:maxLength value="255"/>
        </xsd:restriction>
      </xsd:simpleType>
    </xsd:element>
    <xsd:element name="VendorCode" ma:index="15" nillable="true" ma:displayName="Vendor Code" ma:internalName="VendorCod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2eaf27-166e-42f4-8efa-8a645ac69a29" elementFormDefault="qualified">
    <xsd:import namespace="http://schemas.microsoft.com/office/2006/documentManagement/types"/>
    <xsd:import namespace="http://schemas.microsoft.com/office/infopath/2007/PartnerControls"/>
    <xsd:element name="Metadata_x0020_Updation_x0020_WF" ma:index="16" nillable="true" ma:displayName="Metadata Updation WF" ma:format="Hyperlink" ma:internalName="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_x0020_RFP_x0020_Metadata_x0020_Updation" ma:index="17" nillable="true" ma:displayName="Awarded RFP Metadata Updation" ma:format="Hyperlink" ma:internalName="Awarded_x0020_RFP_x0020_Metadata_x0020_Updati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RFP_x0020_Metadata_x0020_Updation_x0020_WF" ma:index="18" nillable="true" ma:displayName="AwardedRFP Metadata Updation WF" ma:format="Hyperlink" ma:internalName="AwardedRFP_x0020_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6BA281-9B60-4AC6-BE43-1EA65BC5B86E}">
  <ds:schemaRefs>
    <ds:schemaRef ds:uri="http://schemas.microsoft.com/sharepoint/v3/contenttype/forms"/>
  </ds:schemaRefs>
</ds:datastoreItem>
</file>

<file path=customXml/itemProps2.xml><?xml version="1.0" encoding="utf-8"?>
<ds:datastoreItem xmlns:ds="http://schemas.openxmlformats.org/officeDocument/2006/customXml" ds:itemID="{AB74FF3D-E7D7-4B1B-A67B-ED20A81DE3F9}">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b72eaf27-166e-42f4-8efa-8a645ac69a29"/>
    <ds:schemaRef ds:uri="5247ea59-7632-48e6-bc00-72f15bb7fb38"/>
    <ds:schemaRef ds:uri="80a22e9a-d145-459c-b471-f24524cca8b6"/>
    <ds:schemaRef ds:uri="http://schemas.microsoft.com/sharepoint/v3/fields"/>
    <ds:schemaRef ds:uri="http://schemas.microsoft.com/sharepoint/v3"/>
  </ds:schemaRefs>
</ds:datastoreItem>
</file>

<file path=customXml/itemProps3.xml><?xml version="1.0" encoding="utf-8"?>
<ds:datastoreItem xmlns:ds="http://schemas.openxmlformats.org/officeDocument/2006/customXml" ds:itemID="{44BEF9C9-57A3-4374-8D19-011ACA08E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a22e9a-d145-459c-b471-f24524cca8b6"/>
    <ds:schemaRef ds:uri="5247ea59-7632-48e6-bc00-72f15bb7fb38"/>
    <ds:schemaRef ds:uri="http://schemas.microsoft.com/sharepoint/v3/fields"/>
    <ds:schemaRef ds:uri="b72eaf27-166e-42f4-8efa-8a645ac69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38</vt:i4>
      </vt:variant>
    </vt:vector>
  </HeadingPairs>
  <TitlesOfParts>
    <vt:vector size="68" baseType="lpstr">
      <vt:lpstr>Cover Page</vt:lpstr>
      <vt:lpstr>Service Description</vt:lpstr>
      <vt:lpstr>Accessorials</vt:lpstr>
      <vt:lpstr>Domestic</vt:lpstr>
      <vt:lpstr>NDA</vt:lpstr>
      <vt:lpstr>NDS</vt:lpstr>
      <vt:lpstr>2DM</vt:lpstr>
      <vt:lpstr>2DA</vt:lpstr>
      <vt:lpstr>3DS</vt:lpstr>
      <vt:lpstr>GND Com</vt:lpstr>
      <vt:lpstr>CWT</vt:lpstr>
      <vt:lpstr>Export Incentives</vt:lpstr>
      <vt:lpstr>Import Incentives</vt:lpstr>
      <vt:lpstr>International Export</vt:lpstr>
      <vt:lpstr>Int'l Zones</vt:lpstr>
      <vt:lpstr>Export Express</vt:lpstr>
      <vt:lpstr>Export Saver</vt:lpstr>
      <vt:lpstr>Export Express Freight</vt:lpstr>
      <vt:lpstr>Expedited Export </vt:lpstr>
      <vt:lpstr>Export CA Standard</vt:lpstr>
      <vt:lpstr>Export MX Standard</vt:lpstr>
      <vt:lpstr>International Import</vt:lpstr>
      <vt:lpstr>Import Express</vt:lpstr>
      <vt:lpstr>Import Saver</vt:lpstr>
      <vt:lpstr>Import Express Freight</vt:lpstr>
      <vt:lpstr>Import Expedited</vt:lpstr>
      <vt:lpstr>Import CA Standard</vt:lpstr>
      <vt:lpstr>Import MX Standard</vt:lpstr>
      <vt:lpstr>Export Mins</vt:lpstr>
      <vt:lpstr>Import Mins</vt:lpstr>
      <vt:lpstr>AccessorialsAdditionalCharges</vt:lpstr>
      <vt:lpstr>ExportMinsUpsStandardExportToCanada</vt:lpstr>
      <vt:lpstr>ExportMinsUpsStandardExportToCanadaOR</vt:lpstr>
      <vt:lpstr>ExportMinsUpsStandardExportToMexico</vt:lpstr>
      <vt:lpstr>ExportMinsUpsWorldwideExpeditedExport</vt:lpstr>
      <vt:lpstr>ExportMinsUpsWorldwideExpressExport</vt:lpstr>
      <vt:lpstr>ExportMinsUpsWorldwideExpressFreightPalletAllExport</vt:lpstr>
      <vt:lpstr>ExportMinsUpsWorldwideSaverExport</vt:lpstr>
      <vt:lpstr>ImportMinsMinimumNetCharge</vt:lpstr>
      <vt:lpstr>ImportMinsUps3DaySelectImportFromCanada</vt:lpstr>
      <vt:lpstr>ImportMinsUpsStandardImportFromCanada</vt:lpstr>
      <vt:lpstr>ImportMinsUpsStandardImportFromCanadaOR</vt:lpstr>
      <vt:lpstr>ImportMinsUpsStandardImportFromMexico</vt:lpstr>
      <vt:lpstr>ImportMinsUpsWorldwideExpeditedImport</vt:lpstr>
      <vt:lpstr>ImportMinsUpsWorldwideExpressFreightPalletAllImport</vt:lpstr>
      <vt:lpstr>ImportMinsUpsWorldwideExpressImport</vt:lpstr>
      <vt:lpstr>ImportMinsUpsWorldwideSaverImport</vt:lpstr>
      <vt:lpstr>'Expedited Export '!Print_Area</vt:lpstr>
      <vt:lpstr>'Export CA Standard'!Print_Area</vt:lpstr>
      <vt:lpstr>'Export Express'!Print_Area</vt:lpstr>
      <vt:lpstr>'Export Express Freight'!Print_Area</vt:lpstr>
      <vt:lpstr>'Export Incentives'!Print_Area</vt:lpstr>
      <vt:lpstr>'Export MX Standard'!Print_Area</vt:lpstr>
      <vt:lpstr>'Export Saver'!Print_Area</vt:lpstr>
      <vt:lpstr>'Import CA Standard'!Print_Area</vt:lpstr>
      <vt:lpstr>'Import Expedited'!Print_Area</vt:lpstr>
      <vt:lpstr>'Import Express'!Print_Area</vt:lpstr>
      <vt:lpstr>'Import Express Freight'!Print_Area</vt:lpstr>
      <vt:lpstr>'Import Incentives'!Print_Area</vt:lpstr>
      <vt:lpstr>'Import MX Standard'!Print_Area</vt:lpstr>
      <vt:lpstr>'Import Saver'!Print_Area</vt:lpstr>
      <vt:lpstr>'Expedited Export '!Print_Titles</vt:lpstr>
      <vt:lpstr>'Export Express'!Print_Titles</vt:lpstr>
      <vt:lpstr>'Export Saver'!Print_Titles</vt:lpstr>
      <vt:lpstr>'Import Expedited'!Print_Titles</vt:lpstr>
      <vt:lpstr>'Import Express'!Print_Titles</vt:lpstr>
      <vt:lpstr>'Import Express Freight'!Print_Titles</vt:lpstr>
      <vt:lpstr>'Import Saver'!Print_Titles</vt:lpstr>
    </vt:vector>
  </TitlesOfParts>
  <Company>UPS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Mennella Nicole (TJX7CVM)</dc:creator>
  <cp:lastModifiedBy>Montgomery, Jenna Nanet</cp:lastModifiedBy>
  <dcterms:created xsi:type="dcterms:W3CDTF">2020-03-17T15:25:14Z</dcterms:created>
  <dcterms:modified xsi:type="dcterms:W3CDTF">2022-07-18T14:56:41Z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0x01010034B101475630BD469BFF163E857236A2200017F109153637984497579C8B6DBBB537</vt:lpwstr>
  </property>
</Properties>
</file>